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Inputs" state="visible" r:id="rId3"/>
    <sheet sheetId="2" name="Week 1" state="visible" r:id="rId4"/>
    <sheet sheetId="3" name="Week 2" state="visible" r:id="rId5"/>
    <sheet sheetId="4" name="Week 3" state="visible" r:id="rId6"/>
    <sheet sheetId="5" name="Week 4" state="visible" r:id="rId7"/>
    <sheet sheetId="6" name="Week 5" state="visible" r:id="rId8"/>
    <sheet sheetId="7" name="Week 6" state="visible" r:id="rId9"/>
  </sheets>
  <definedNames/>
  <calcPr/>
</workbook>
</file>

<file path=xl/sharedStrings.xml><?xml version="1.0" encoding="utf-8"?>
<sst xmlns="http://schemas.openxmlformats.org/spreadsheetml/2006/main" count="569" uniqueCount="86">
  <si>
    <t>Candito 6 Week Strength Program</t>
  </si>
  <si>
    <t>Options</t>
  </si>
  <si>
    <t>Weight</t>
  </si>
  <si>
    <t>Upper Back #1 (Horizontal pull)</t>
  </si>
  <si>
    <t>Shoulders</t>
  </si>
  <si>
    <t>Upper Back #2 (vertical pull)</t>
  </si>
  <si>
    <t>Complete the fields in blue, and excel will automatically formulate your workouts, each week is printable.</t>
  </si>
  <si>
    <t>kg</t>
  </si>
  <si>
    <t>Dumbbell Row</t>
  </si>
  <si>
    <t>Seated Dumbbell OHP</t>
  </si>
  <si>
    <t>Weighted Pull-up</t>
  </si>
  <si>
    <t>lb</t>
  </si>
  <si>
    <t>Barbell Row</t>
  </si>
  <si>
    <t>Standing Dumbbell OHP</t>
  </si>
  <si>
    <t>Weighted Chin-up</t>
  </si>
  <si>
    <t>What date do you want to start the Program?</t>
  </si>
  <si>
    <t>Machine Row</t>
  </si>
  <si>
    <t>Military Press</t>
  </si>
  <si>
    <t>Lat Pulldown</t>
  </si>
  <si>
    <t>Date</t>
  </si>
  <si>
    <t>Lateral Dumbell Raise</t>
  </si>
  <si>
    <t>Do you track your weights in kilograms or pounds?</t>
  </si>
  <si>
    <t>Weights in</t>
  </si>
  <si>
    <t>What are your 1RM's for the following lifts?</t>
  </si>
  <si>
    <t>Bench Press</t>
  </si>
  <si>
    <t>Squat</t>
  </si>
  <si>
    <t>Deadlift</t>
  </si>
  <si>
    <t>Choose Your Preferred Accessory Exercises</t>
  </si>
  <si>
    <t>Upper Back Exercise #1 (horizontal pull)</t>
  </si>
  <si>
    <t>Shoulder Exercise</t>
  </si>
  <si>
    <t>Upper Back Exercise #2 (vertical pull)</t>
  </si>
  <si>
    <t>Additional Information</t>
  </si>
  <si>
    <t>MR = Max Reps</t>
  </si>
  <si>
    <t>MR10 = Max Reps but no more than 10.</t>
  </si>
  <si>
    <t>Deadlift Variation = Stiff Legged DL, Snatch Grip DL, Deficit DL, or Pause DL.</t>
  </si>
  <si>
    <t>If you ever fail a required rep, reduce your max by 2.5%.  </t>
  </si>
  <si>
    <t>Week 1 - Muscular Conditioning (W/ Moderate Difficulty)</t>
  </si>
  <si>
    <t>Set 1</t>
  </si>
  <si>
    <t>Set 2</t>
  </si>
  <si>
    <t>Set 3</t>
  </si>
  <si>
    <t>Set 4</t>
  </si>
  <si>
    <t>Warm Up</t>
  </si>
  <si>
    <t>x6</t>
  </si>
  <si>
    <t>Optional Exercise 1</t>
  </si>
  <si>
    <t>Optional Exercise 2</t>
  </si>
  <si>
    <t>x10</t>
  </si>
  <si>
    <t>x8</t>
  </si>
  <si>
    <t>x12</t>
  </si>
  <si>
    <t>x8-12</t>
  </si>
  <si>
    <t>xMR</t>
  </si>
  <si>
    <t>Week 2 - Muscular Conditioning/Hypertrophy (W/ Higher Difficulty)</t>
  </si>
  <si>
    <t>xMR10</t>
  </si>
  <si>
    <t>Extra Volume Squats - Add 5 lbs or 2.5 kg if using kg plates, then perform 5 sets x 3 reps each set with 60 seconds rest between sets.</t>
  </si>
  <si>
    <t>Note - If you were not able to complete a minimum of 8 reps on the MR10 set, reduce max entered by 2.5% moving forward.</t>
  </si>
  <si>
    <t>Still complete the 5 sets of 3 reps regardless even if you do perform less than 8 reps on the MR10 set.  </t>
  </si>
  <si>
    <t>Deadlift Variation</t>
  </si>
  <si>
    <t>x6-8</t>
  </si>
  <si>
    <t>Back Off Squats - Reduce weight by 10 lbs or 5 kg if using kg plates.  Then proceed with the following:</t>
  </si>
  <si>
    <t>If you were able to complete 10 reps on the MR10 set, perform 10 sets of 3 reps per set, with 60 seconds rest between sets.</t>
  </si>
  <si>
    <t>If you completed 8-9 reps on the MR10 set, perform 8 sets of 3 reps per set, with 60 seconds rest between sets.</t>
  </si>
  <si>
    <t>If you completed 7 reps on the MR 10 set, perform 5 sets of 3 reps per set, with 60 seconds rest between sets.</t>
  </si>
  <si>
    <t>If you completed less than 7 reps, skip back off sets entirely and reduce your entered 1 rep max by at least 2.5% for following weeks.</t>
  </si>
  <si>
    <t>Week 3 - Linear Max OT Phase</t>
  </si>
  <si>
    <t>x4-6</t>
  </si>
  <si>
    <t>x3-6</t>
  </si>
  <si>
    <t>No Accessory Lifts</t>
  </si>
  <si>
    <t>No Optional Exercises</t>
  </si>
  <si>
    <t>Week 4 - Heavy Weight Acclimation</t>
  </si>
  <si>
    <t>x3</t>
  </si>
  <si>
    <t>x1-2</t>
  </si>
  <si>
    <t>x2-4</t>
  </si>
  <si>
    <t>Week 5 - High Intensity Strength</t>
  </si>
  <si>
    <t>x1-4</t>
  </si>
  <si>
    <t>x4</t>
  </si>
  <si>
    <t>x2</t>
  </si>
  <si>
    <t>Optional Lower Body</t>
  </si>
  <si>
    <t>For Week 6 You Have 3 Options</t>
  </si>
  <si>
    <t>1.  Skip Week 6.  Just use projected one rep max from last week's 1-4 rep set.  Start next cycle.</t>
  </si>
  <si>
    <t>2.  Use projected max for next cycle, but take a deload week (repeat week 1 but skip last upper workout).</t>
  </si>
  <si>
    <t>3.  Take this 6th week to actually find your 1 rep max.  Then either deload or start new cycle.</t>
  </si>
  <si>
    <t>Determining Projected Max</t>
  </si>
  <si>
    <t>Take what you lifted in week 5, and multiply by 1.03 if you completed 2 reps, 1.06 if 3 reps, and 1.09 if 4 reps.</t>
  </si>
  <si>
    <t>Enter your new 1RM's below to see your progress!</t>
  </si>
  <si>
    <t>Old 1RM</t>
  </si>
  <si>
    <t>New 1RM</t>
  </si>
  <si>
    <t>Increase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</si>
</sst>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m/d/yyyy;@"/>
    <numFmt numFmtId="165" formatCode="dddd, mmmm d, y;@"/>
    <numFmt numFmtId="166" formatCode="m/d/yyyy;@"/>
    <numFmt numFmtId="167" formatCode="#,##0.###############"/>
    <numFmt numFmtId="168" formatCode="m/d/yyyy;@"/>
    <numFmt numFmtId="169" formatCode="m/d/yyyy;@"/>
    <numFmt numFmtId="170" formatCode="m/d/yyyy;@"/>
    <numFmt numFmtId="171" formatCode="m/d/yyyy;@"/>
    <numFmt numFmtId="172" formatCode="m/d/yyyy;@"/>
    <numFmt numFmtId="173" formatCode="m/d/yyyy;@"/>
    <numFmt numFmtId="174" formatCode="dddd, mmmm d, y;@"/>
  </numFmts>
  <fonts count="72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70C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70C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70C0"/>
      <name val="Calibri"/>
    </font>
    <font>
      <b/>
      <i val="0"/>
      <strike val="0"/>
      <u val="none"/>
      <sz val="14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70C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4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70C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70C0"/>
      <name val="Calibri"/>
    </font>
    <font>
      <b val="0"/>
      <i val="0"/>
      <strike val="0"/>
      <u val="none"/>
      <sz val="11.0"/>
      <color rgb="FF0070C0"/>
      <name val="Calibri"/>
    </font>
    <font>
      <b/>
      <i val="0"/>
      <strike val="0"/>
      <u val="none"/>
      <sz val="14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70C0"/>
      <name val="Calibri"/>
    </font>
    <font>
      <b val="0"/>
      <i val="0"/>
      <strike val="0"/>
      <u val="none"/>
      <sz val="11.0"/>
      <color rgb="FF000000"/>
      <name val="Calibri"/>
    </font>
  </fonts>
  <fills count="19">
    <fill>
      <patternFill patternType="none"/>
    </fill>
    <fill>
      <patternFill patternType="gray125"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fillId="0" numFmtId="0" borderId="0" fontId="0"/>
  </cellStyleXfs>
  <cellXfs count="86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2" xfId="0" numFmtId="0" borderId="3" fontId="0" applyFill="1">
      <alignment vertical="bottom" horizontal="general" wrapText="1"/>
    </xf>
    <xf applyBorder="1" applyAlignment="1" fillId="3" xfId="0" numFmtId="0" borderId="4" fontId="0" applyFill="1">
      <alignment vertical="bottom" horizontal="general" wrapText="1"/>
    </xf>
    <xf applyBorder="1" applyAlignment="1" fillId="0" xfId="0" numFmtId="0" borderId="5" applyFont="1" fontId="1">
      <alignment vertical="center" horizontal="center"/>
    </xf>
    <xf applyBorder="1" applyAlignment="1" fillId="0" xfId="0" numFmtId="0" borderId="6" applyFont="1" fontId="2">
      <alignment vertical="center" horizontal="general"/>
    </xf>
    <xf applyBorder="1" applyAlignment="1" fillId="4" xfId="0" numFmtId="0" borderId="7" applyFont="1" fontId="3" applyFill="1">
      <alignment vertical="center" horizontal="general"/>
    </xf>
    <xf applyBorder="1" applyAlignment="1" fillId="0" xfId="0" numFmtId="0" borderId="8" applyFont="1" fontId="4">
      <alignment vertical="center" horizontal="general"/>
    </xf>
    <xf applyBorder="1" applyAlignment="1" fillId="5" xfId="0" numFmtId="0" borderId="9" applyFont="1" fontId="5" applyFill="1">
      <alignment vertical="center" horizontal="general"/>
    </xf>
    <xf applyBorder="1" applyAlignment="1" fillId="0" xfId="0" numFmtId="0" borderId="10" fontId="0">
      <alignment vertical="bottom" horizontal="general" wrapText="1"/>
    </xf>
    <xf applyBorder="1" applyAlignment="1" fillId="0" xfId="0" numFmtId="0" borderId="11" applyFont="1" fontId="6">
      <alignment vertical="center" horizontal="general"/>
    </xf>
    <xf applyBorder="1" applyAlignment="1" fillId="0" xfId="0" numFmtId="0" borderId="12" applyFont="1" fontId="7">
      <alignment vertical="center" horizontal="center"/>
    </xf>
    <xf applyBorder="1" applyAlignment="1" fillId="0" xfId="0" numFmtId="0" borderId="13" applyFont="1" fontId="8">
      <alignment vertical="center" horizontal="center"/>
    </xf>
    <xf applyBorder="1" applyAlignment="1" fillId="0" xfId="0" numFmtId="0" borderId="14" applyFont="1" fontId="9">
      <alignment vertical="center" horizontal="general"/>
    </xf>
    <xf applyBorder="1" applyAlignment="1" fillId="0" xfId="0" numFmtId="0" borderId="15" applyFont="1" fontId="10">
      <alignment vertical="center" horizontal="center"/>
    </xf>
    <xf applyBorder="1" applyAlignment="1" fillId="0" xfId="0" numFmtId="0" borderId="16" fontId="0">
      <alignment vertical="bottom" horizontal="general" wrapText="1"/>
    </xf>
    <xf applyBorder="1" applyAlignment="1" fillId="6" xfId="0" numFmtId="0" borderId="17" applyFont="1" fontId="11" applyFill="1">
      <alignment vertical="center" horizontal="general"/>
    </xf>
    <xf applyBorder="1" applyAlignment="1" fillId="0" xfId="0" numFmtId="0" borderId="18" applyFont="1" fontId="12">
      <alignment vertical="center" horizontal="general"/>
    </xf>
    <xf applyBorder="1" applyAlignment="1" fillId="7" xfId="0" numFmtId="0" borderId="19" applyFont="1" fontId="13" applyFill="1">
      <alignment vertical="center" horizontal="general"/>
    </xf>
    <xf applyBorder="1" applyAlignment="1" fillId="0" xfId="0" numFmtId="0" borderId="20" fontId="0">
      <alignment vertical="bottom" horizontal="general" wrapText="1"/>
    </xf>
    <xf applyBorder="1" applyAlignment="1" fillId="0" xfId="0" numFmtId="0" borderId="21" applyFont="1" fontId="14">
      <alignment vertical="center" horizontal="general"/>
    </xf>
    <xf applyBorder="1" applyAlignment="1" fillId="0" xfId="0" numFmtId="0" borderId="22" applyFont="1" fontId="15">
      <alignment vertical="center" horizontal="general"/>
    </xf>
    <xf applyBorder="1" applyAlignment="1" fillId="0" xfId="0" numFmtId="164" borderId="23" applyFont="1" fontId="16" applyNumberFormat="1">
      <alignment vertical="center" horizontal="general"/>
    </xf>
    <xf applyAlignment="1" fillId="0" xfId="0" numFmtId="0" borderId="0" applyFont="1" fontId="17">
      <alignment vertical="center" horizontal="center"/>
    </xf>
    <xf applyBorder="1" applyAlignment="1" fillId="0" xfId="0" numFmtId="0" borderId="24" applyFont="1" fontId="18">
      <alignment vertical="center" horizontal="general"/>
    </xf>
    <xf applyBorder="1" applyAlignment="1" fillId="0" xfId="0" numFmtId="0" borderId="25" applyFont="1" fontId="19">
      <alignment vertical="center" horizontal="general"/>
    </xf>
    <xf applyBorder="1" applyAlignment="1" fillId="0" xfId="0" numFmtId="0" borderId="26" applyFont="1" fontId="20">
      <alignment vertical="center" horizontal="center"/>
    </xf>
    <xf applyBorder="1" applyAlignment="1" fillId="8" xfId="0" numFmtId="0" borderId="27" applyFont="1" fontId="21" applyFill="1">
      <alignment vertical="center" horizontal="general"/>
    </xf>
    <xf applyBorder="1" applyAlignment="1" fillId="0" xfId="0" numFmtId="0" borderId="28" fontId="0">
      <alignment vertical="bottom" horizontal="general" wrapText="1"/>
    </xf>
    <xf applyAlignment="1" fillId="0" xfId="0" numFmtId="165" borderId="0" applyFont="1" fontId="22" applyNumberFormat="1">
      <alignment vertical="center" horizontal="general"/>
    </xf>
    <xf applyBorder="1" applyAlignment="1" fillId="0" xfId="0" numFmtId="0" borderId="29" fontId="0">
      <alignment vertical="bottom" horizontal="general" wrapText="1"/>
    </xf>
    <xf applyAlignment="1" fillId="9" xfId="0" numFmtId="0" borderId="0" applyFont="1" fontId="23" applyFill="1">
      <alignment vertical="bottom" horizontal="center" wrapText="1"/>
    </xf>
    <xf applyBorder="1" applyAlignment="1" fillId="10" xfId="0" numFmtId="0" borderId="30" applyFont="1" fontId="24" applyFill="1">
      <alignment vertical="center" horizontal="general"/>
    </xf>
    <xf applyBorder="1" applyAlignment="1" fillId="0" xfId="0" numFmtId="166" borderId="31" applyFont="1" fontId="25" applyNumberFormat="1">
      <alignment vertical="center" horizontal="general"/>
    </xf>
    <xf applyBorder="1" applyAlignment="1" fillId="0" xfId="0" numFmtId="0" borderId="32" applyFont="1" fontId="26">
      <alignment vertical="center" horizontal="center"/>
    </xf>
    <xf applyBorder="1" applyAlignment="1" fillId="0" xfId="0" numFmtId="0" borderId="33" applyFont="1" fontId="27">
      <alignment vertical="center" horizontal="general"/>
    </xf>
    <xf applyBorder="1" applyAlignment="1" fillId="11" xfId="0" numFmtId="0" borderId="34" applyFont="1" fontId="28" applyFill="1">
      <alignment vertical="center" horizontal="general"/>
    </xf>
    <xf applyBorder="1" applyAlignment="1" fillId="0" xfId="0" numFmtId="0" borderId="35" applyFont="1" fontId="29">
      <alignment vertical="center" horizontal="general"/>
    </xf>
    <xf applyBorder="1" applyAlignment="1" fillId="0" xfId="0" numFmtId="0" borderId="36" fontId="0">
      <alignment vertical="bottom" horizontal="general" wrapText="1"/>
    </xf>
    <xf applyAlignment="1" fillId="0" xfId="0" numFmtId="0" borderId="0" applyFont="1" fontId="30">
      <alignment vertical="center" horizontal="left"/>
    </xf>
    <xf applyBorder="1" applyAlignment="1" fillId="0" xfId="0" numFmtId="0" borderId="37" applyFont="1" fontId="31">
      <alignment vertical="center" horizontal="general"/>
    </xf>
    <xf applyBorder="1" applyAlignment="1" fillId="0" xfId="0" numFmtId="167" borderId="38" fontId="0" applyNumberFormat="1">
      <alignment vertical="bottom" horizontal="general" wrapText="1"/>
    </xf>
    <xf applyBorder="1" applyAlignment="1" fillId="0" xfId="0" numFmtId="0" borderId="39" fontId="0">
      <alignment vertical="bottom" horizontal="general" wrapText="1"/>
    </xf>
    <xf applyBorder="1" applyAlignment="1" fillId="0" xfId="0" numFmtId="0" borderId="40" applyFont="1" fontId="32">
      <alignment vertical="center" horizontal="center"/>
    </xf>
    <xf applyBorder="1" applyAlignment="1" fillId="12" xfId="0" numFmtId="0" borderId="41" applyFont="1" fontId="33" applyFill="1">
      <alignment vertical="center" horizontal="general"/>
    </xf>
    <xf applyBorder="1" applyAlignment="1" fillId="0" xfId="0" numFmtId="0" borderId="42" fontId="0">
      <alignment vertical="bottom" horizontal="general" wrapText="1"/>
    </xf>
    <xf applyBorder="1" applyAlignment="1" fillId="0" xfId="0" numFmtId="0" borderId="43" applyFont="1" fontId="34">
      <alignment vertical="center" horizontal="general"/>
    </xf>
    <xf applyAlignment="1" fillId="0" xfId="0" numFmtId="0" borderId="0" applyFont="1" fontId="35">
      <alignment vertical="center" horizontal="general"/>
    </xf>
    <xf applyAlignment="1" fillId="0" xfId="0" numFmtId="168" borderId="0" applyFont="1" fontId="36" applyNumberFormat="1">
      <alignment vertical="center" horizontal="general"/>
    </xf>
    <xf applyAlignment="1" fillId="0" xfId="0" numFmtId="169" borderId="0" applyFont="1" fontId="37" applyNumberFormat="1">
      <alignment vertical="center" horizontal="general"/>
    </xf>
    <xf applyBorder="1" applyAlignment="1" fillId="0" xfId="0" numFmtId="0" borderId="44" applyFont="1" fontId="38">
      <alignment vertical="center" horizontal="center"/>
    </xf>
    <xf applyBorder="1" applyAlignment="1" fillId="13" xfId="0" numFmtId="0" borderId="45" applyFont="1" fontId="39" applyFill="1">
      <alignment vertical="center" horizontal="general"/>
    </xf>
    <xf applyBorder="1" applyAlignment="1" fillId="14" xfId="0" numFmtId="0" borderId="46" applyFont="1" fontId="40" applyFill="1">
      <alignment vertical="center" horizontal="general"/>
    </xf>
    <xf applyBorder="1" applyAlignment="1" fillId="0" xfId="0" numFmtId="0" borderId="47" applyFont="1" fontId="41">
      <alignment vertical="center" horizontal="general"/>
    </xf>
    <xf applyBorder="1" applyAlignment="1" fillId="0" xfId="0" numFmtId="0" borderId="48" fontId="0">
      <alignment vertical="bottom" horizontal="general" wrapText="1"/>
    </xf>
    <xf applyBorder="1" applyAlignment="1" fillId="0" xfId="0" numFmtId="0" borderId="49" applyFont="1" fontId="42">
      <alignment vertical="center" horizontal="center"/>
    </xf>
    <xf applyBorder="1" applyAlignment="1" fillId="0" xfId="0" numFmtId="0" borderId="50" applyFont="1" fontId="43">
      <alignment vertical="center" horizontal="general"/>
    </xf>
    <xf applyBorder="1" applyAlignment="1" fillId="0" xfId="0" numFmtId="0" borderId="51" applyFont="1" fontId="44">
      <alignment vertical="center" horizontal="general"/>
    </xf>
    <xf applyBorder="1" applyAlignment="1" fillId="0" xfId="0" numFmtId="0" borderId="52" applyFont="1" fontId="45">
      <alignment vertical="center" horizontal="general"/>
    </xf>
    <xf applyBorder="1" applyAlignment="1" fillId="0" xfId="0" numFmtId="0" borderId="53" applyFont="1" fontId="46">
      <alignment vertical="center" horizontal="general"/>
    </xf>
    <xf applyBorder="1" applyAlignment="1" fillId="0" xfId="0" numFmtId="0" borderId="54" applyFont="1" fontId="47">
      <alignment vertical="center" horizontal="general"/>
    </xf>
    <xf applyBorder="1" applyAlignment="1" fillId="15" xfId="0" numFmtId="0" borderId="55" applyFont="1" fontId="48" applyFill="1">
      <alignment vertical="center" horizontal="general"/>
    </xf>
    <xf applyBorder="1" applyAlignment="1" fillId="0" xfId="0" numFmtId="0" borderId="56" applyFont="1" fontId="49">
      <alignment vertical="center" horizontal="general"/>
    </xf>
    <xf applyBorder="1" applyAlignment="1" fillId="0" xfId="0" numFmtId="0" borderId="57" applyFont="1" fontId="50">
      <alignment vertical="center" horizontal="general"/>
    </xf>
    <xf applyBorder="1" applyAlignment="1" fillId="0" xfId="0" numFmtId="170" borderId="58" applyFont="1" fontId="51" applyNumberFormat="1">
      <alignment vertical="center" horizontal="center"/>
    </xf>
    <xf applyBorder="1" applyAlignment="1" fillId="0" xfId="0" numFmtId="0" borderId="59" applyFont="1" fontId="52">
      <alignment vertical="center" horizontal="center"/>
    </xf>
    <xf applyBorder="1" applyAlignment="1" fillId="0" xfId="0" numFmtId="0" borderId="60" applyFont="1" fontId="53">
      <alignment vertical="center" horizontal="general"/>
    </xf>
    <xf applyBorder="1" applyAlignment="1" fillId="16" xfId="0" numFmtId="0" borderId="61" applyFont="1" fontId="54" applyFill="1">
      <alignment vertical="center" horizontal="general"/>
    </xf>
    <xf applyAlignment="1" fillId="0" xfId="0" numFmtId="0" borderId="0" applyFont="1" fontId="55">
      <alignment vertical="center" horizontal="general"/>
    </xf>
    <xf applyBorder="1" applyAlignment="1" fillId="0" xfId="0" numFmtId="0" borderId="62" applyFont="1" fontId="56">
      <alignment vertical="center" horizontal="general"/>
    </xf>
    <xf applyBorder="1" applyAlignment="1" fillId="0" xfId="0" numFmtId="0" borderId="63" applyFont="1" fontId="57">
      <alignment vertical="center" horizontal="general"/>
    </xf>
    <xf applyBorder="1" applyAlignment="1" fillId="0" xfId="0" numFmtId="0" borderId="64" applyFont="1" fontId="58">
      <alignment vertical="center" horizontal="general"/>
    </xf>
    <xf applyBorder="1" applyAlignment="1" fillId="0" xfId="0" numFmtId="0" borderId="65" applyFont="1" fontId="59">
      <alignment vertical="center" horizontal="center"/>
    </xf>
    <xf applyBorder="1" applyAlignment="1" fillId="0" xfId="0" numFmtId="0" borderId="66" applyFont="1" fontId="60">
      <alignment vertical="center" horizontal="general"/>
    </xf>
    <xf applyBorder="1" applyAlignment="1" fillId="17" xfId="0" numFmtId="0" borderId="67" applyFont="1" fontId="61" applyFill="1">
      <alignment vertical="center" horizontal="general"/>
    </xf>
    <xf applyBorder="1" applyAlignment="1" fillId="0" xfId="0" numFmtId="171" borderId="68" applyFont="1" fontId="62" applyNumberFormat="1">
      <alignment vertical="center" horizontal="center"/>
    </xf>
    <xf applyBorder="1" applyAlignment="1" fillId="0" xfId="0" numFmtId="172" borderId="69" applyFont="1" fontId="63" applyNumberFormat="1">
      <alignment vertical="center" horizontal="center"/>
    </xf>
    <xf applyBorder="1" applyAlignment="1" fillId="0" xfId="0" numFmtId="0" borderId="70" applyFont="1" fontId="64">
      <alignment vertical="center" horizontal="center"/>
    </xf>
    <xf applyBorder="1" applyAlignment="1" fillId="0" xfId="0" numFmtId="173" borderId="71" applyFont="1" fontId="65" applyNumberFormat="1">
      <alignment vertical="center" horizontal="general"/>
    </xf>
    <xf applyBorder="1" applyAlignment="1" fillId="0" xfId="0" numFmtId="0" borderId="72" applyFont="1" fontId="66">
      <alignment vertical="center" horizontal="center"/>
    </xf>
    <xf applyBorder="1" applyAlignment="1" fillId="0" xfId="0" numFmtId="0" borderId="73" applyFont="1" fontId="67">
      <alignment vertical="center" horizontal="general"/>
    </xf>
    <xf applyBorder="1" applyAlignment="1" fillId="0" xfId="0" numFmtId="0" borderId="74" applyFont="1" fontId="68">
      <alignment vertical="center" horizontal="general"/>
    </xf>
    <xf applyBorder="1" applyAlignment="1" fillId="18" xfId="0" numFmtId="0" borderId="75" applyFont="1" fontId="69" applyFill="1">
      <alignment vertical="center" horizontal="general"/>
    </xf>
    <xf applyBorder="1" applyAlignment="1" fillId="0" xfId="0" numFmtId="174" borderId="76" applyFont="1" fontId="70" applyNumberFormat="1">
      <alignment vertical="center" horizontal="center"/>
    </xf>
    <xf applyBorder="1" applyAlignment="1" fillId="0" xfId="0" numFmtId="0" borderId="77" applyFont="1" fontId="71">
      <alignment vertical="center" horizontal="general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0.43" defaultRowHeight="17.25"/>
  <cols>
    <col min="1" customWidth="1" max="1" style="48" width="43.57"/>
    <col min="2" customWidth="1" max="2" style="24" width="29.29"/>
    <col min="3" max="10" style="48" width="9.71"/>
    <col min="11" customWidth="1" max="14" style="48" hidden="1" width="23.57"/>
  </cols>
  <sheetData>
    <row customHeight="1" r="1" ht="24.75">
      <c t="s" s="56" r="A1">
        <v>0</v>
      </c>
      <c s="73" r="B1"/>
      <c s="73" r="C1"/>
      <c s="73" r="D1"/>
      <c s="73" r="E1"/>
      <c s="73" r="F1"/>
      <c s="73" r="G1"/>
      <c s="12" r="H1"/>
      <c s="44" r="I1"/>
      <c s="48" r="J1"/>
      <c t="s" s="48" r="K1">
        <v>1</v>
      </c>
      <c s="48" r="L1"/>
      <c s="48" r="M1"/>
      <c s="48" r="N1"/>
    </row>
    <row r="2">
      <c s="81" r="A2"/>
      <c s="51" r="B2"/>
      <c s="81" r="C2"/>
      <c s="81" r="D2"/>
      <c s="81" r="E2"/>
      <c s="81" r="F2"/>
      <c s="81" r="G2"/>
      <c s="81" r="H2"/>
      <c s="48" r="I2"/>
      <c s="48" r="J2"/>
      <c t="s" s="48" r="K2">
        <v>2</v>
      </c>
      <c t="s" s="48" r="L2">
        <v>3</v>
      </c>
      <c t="s" s="48" r="M2">
        <v>4</v>
      </c>
      <c t="s" s="48" r="N2">
        <v>5</v>
      </c>
    </row>
    <row r="3">
      <c t="s" s="48" r="A3">
        <v>6</v>
      </c>
      <c s="24" r="B3"/>
      <c s="48" r="C3"/>
      <c s="48" r="D3"/>
      <c s="48" r="E3"/>
      <c s="48" r="F3"/>
      <c s="48" r="G3"/>
      <c s="48" r="H3"/>
      <c s="48" r="I3"/>
      <c s="48" r="J3"/>
      <c t="s" s="48" r="K3">
        <v>7</v>
      </c>
      <c t="s" s="48" r="L3">
        <v>8</v>
      </c>
      <c t="s" s="48" r="M3">
        <v>9</v>
      </c>
      <c t="s" s="48" r="N3">
        <v>10</v>
      </c>
    </row>
    <row r="4">
      <c s="48" r="A4"/>
      <c s="24" r="B4"/>
      <c s="48" r="C4"/>
      <c s="48" r="D4"/>
      <c s="48" r="E4"/>
      <c s="48" r="F4"/>
      <c s="48" r="G4"/>
      <c s="48" r="H4"/>
      <c s="48" r="I4"/>
      <c s="48" r="J4"/>
      <c t="s" s="48" r="K4">
        <v>11</v>
      </c>
      <c t="s" s="48" r="L4">
        <v>12</v>
      </c>
      <c t="s" s="48" r="M4">
        <v>13</v>
      </c>
      <c t="s" s="48" r="N4">
        <v>14</v>
      </c>
    </row>
    <row r="5">
      <c t="s" s="69" r="A5">
        <v>15</v>
      </c>
      <c s="15" r="B5"/>
      <c s="48" r="C5"/>
      <c s="48" r="D5"/>
      <c s="48" r="E5"/>
      <c s="48" r="F5"/>
      <c s="48" r="G5"/>
      <c s="48" r="H5"/>
      <c s="48" r="I5"/>
      <c s="48" r="J5"/>
      <c s="48" r="K5"/>
      <c t="s" s="48" r="L5">
        <v>16</v>
      </c>
      <c t="s" s="48" r="M5">
        <v>17</v>
      </c>
      <c t="s" s="48" r="N5">
        <v>18</v>
      </c>
    </row>
    <row r="6">
      <c t="s" s="23" r="A6">
        <v>19</v>
      </c>
      <c s="84" r="B6">
        <v>41596</v>
      </c>
      <c s="64" r="C6"/>
      <c s="48" r="D6"/>
      <c s="69" r="E6"/>
      <c s="24" r="F6"/>
      <c s="48" r="G6"/>
      <c s="48" r="H6"/>
      <c s="48" r="I6"/>
      <c s="48" r="J6"/>
      <c s="48" r="K6"/>
      <c s="48" r="L6"/>
      <c t="s" s="48" r="M6">
        <v>20</v>
      </c>
      <c s="48" r="N6"/>
    </row>
    <row r="7">
      <c s="49" r="A7"/>
      <c s="76" r="B7"/>
      <c s="48" r="C7"/>
      <c s="48" r="D7"/>
      <c s="48" r="E7"/>
      <c s="24" r="F7"/>
      <c s="48" r="G7"/>
      <c s="48" r="H7"/>
      <c s="48" r="I7"/>
      <c s="48" r="J7"/>
      <c s="48" r="K7"/>
      <c s="48" r="L7"/>
      <c s="48" r="M7"/>
      <c s="48" r="N7"/>
    </row>
    <row r="8">
      <c t="s" s="50" r="A8">
        <v>21</v>
      </c>
      <c s="77" r="B8"/>
      <c s="48" r="C8"/>
      <c s="48" r="D8"/>
      <c s="48" r="E8"/>
      <c s="24" r="F8"/>
      <c s="48" r="G8"/>
      <c s="48" r="H8"/>
      <c s="48" r="I8"/>
      <c s="48" r="J8"/>
      <c s="48" r="K8"/>
      <c s="48" r="L8"/>
      <c s="48" r="M8"/>
      <c s="48" r="N8"/>
    </row>
    <row r="9">
      <c t="s" s="23" r="A9">
        <v>22</v>
      </c>
      <c t="s" s="65" r="B9">
        <v>11</v>
      </c>
      <c s="64" r="C9"/>
      <c s="48" r="D9"/>
      <c s="48" r="E9"/>
      <c s="24" r="F9"/>
      <c s="48" r="G9"/>
      <c s="48" r="H9"/>
      <c s="48" r="I9"/>
      <c s="48" r="J9"/>
      <c s="48" r="K9"/>
      <c s="48" r="L9"/>
      <c s="48" r="M9"/>
      <c s="48" r="N9"/>
    </row>
    <row r="10">
      <c s="49" r="A10"/>
      <c s="51" r="B10"/>
      <c s="48" r="C10"/>
      <c s="48" r="D10"/>
      <c s="40" r="E10"/>
      <c s="40" r="F10"/>
      <c s="48" r="G10"/>
      <c s="48" r="H10"/>
      <c s="48" r="I10"/>
      <c s="48" r="J10"/>
      <c s="48" r="K10"/>
      <c s="48" r="L10"/>
      <c s="48" r="M10"/>
      <c s="48" r="N10"/>
    </row>
    <row r="11">
      <c t="s" s="69" r="A11">
        <v>23</v>
      </c>
      <c s="15" r="B11"/>
      <c s="48" r="C11"/>
      <c s="48" r="D11"/>
      <c s="48" r="E11"/>
      <c s="48" r="F11"/>
      <c s="48" r="G11"/>
      <c s="48" r="H11"/>
      <c s="48" r="I11"/>
      <c s="48" r="J11"/>
      <c s="48" r="K11"/>
      <c s="48" r="L11"/>
      <c s="48" r="M11"/>
      <c s="48" r="N11"/>
    </row>
    <row r="12">
      <c t="s" s="63" r="A12">
        <v>24</v>
      </c>
      <c s="13" r="B12">
        <v>320</v>
      </c>
      <c t="str" s="34" r="C12">
        <f>B9</f>
        <v>lb</v>
      </c>
      <c s="48" r="D12"/>
      <c s="48" r="E12"/>
      <c s="48" r="F12"/>
      <c s="48" r="G12"/>
      <c s="48" r="H12"/>
      <c s="48" r="I12"/>
      <c s="48" r="J12"/>
      <c s="48" r="K12"/>
      <c s="48" r="L12"/>
      <c s="48" r="M12"/>
      <c s="48" r="N12"/>
    </row>
    <row r="13">
      <c t="s" s="63" r="A13">
        <v>25</v>
      </c>
      <c s="13" r="B13">
        <v>550</v>
      </c>
      <c t="str" s="34" r="C13">
        <f>B9</f>
        <v>lb</v>
      </c>
      <c s="48" r="D13"/>
      <c s="48" r="E13"/>
      <c s="48" r="F13"/>
      <c s="48" r="G13"/>
      <c s="48" r="H13"/>
      <c s="48" r="I13"/>
      <c s="48" r="J13"/>
      <c s="48" r="K13"/>
      <c s="48" r="L13"/>
      <c s="48" r="M13"/>
      <c s="48" r="N13"/>
    </row>
    <row r="14">
      <c t="s" s="63" r="A14">
        <v>26</v>
      </c>
      <c s="13" r="B14">
        <v>600</v>
      </c>
      <c t="str" s="34" r="C14">
        <f>B9</f>
        <v>lb</v>
      </c>
      <c s="48" r="D14"/>
      <c s="48" r="E14"/>
      <c s="48" r="F14"/>
      <c s="48" r="G14"/>
      <c s="48" r="H14"/>
      <c s="48" r="I14"/>
      <c s="48" r="J14"/>
      <c s="48" r="K14"/>
      <c s="48" r="L14"/>
      <c s="48" r="M14"/>
      <c s="48" r="N14"/>
    </row>
    <row r="15">
      <c s="48" r="A15"/>
      <c s="51" r="B15"/>
      <c s="48" r="C15"/>
      <c s="48" r="D15"/>
      <c s="69" r="E15"/>
      <c s="69" r="F15"/>
      <c s="48" r="G15"/>
      <c s="48" r="H15"/>
      <c s="48" r="I15"/>
      <c s="48" r="J15"/>
      <c s="48" r="K15"/>
      <c s="48" r="L15"/>
      <c s="48" r="M15"/>
      <c s="48" r="N15"/>
    </row>
    <row r="16">
      <c t="s" s="69" r="A16">
        <v>27</v>
      </c>
      <c s="66" r="B16"/>
      <c s="48" r="C16"/>
      <c s="48" r="D16"/>
      <c s="48" r="E16"/>
      <c s="48" r="F16"/>
      <c s="48" r="G16"/>
      <c s="48" r="H16"/>
      <c s="48" r="I16"/>
      <c s="48" r="J16"/>
      <c s="48" r="K16"/>
      <c s="48" r="L16"/>
      <c s="48" r="M16"/>
      <c s="48" r="N16"/>
    </row>
    <row r="17">
      <c t="s" s="41" r="A17">
        <v>28</v>
      </c>
      <c t="s" s="35" r="B17">
        <v>8</v>
      </c>
      <c s="85" r="C17"/>
      <c s="48" r="D17"/>
      <c s="48" r="E17"/>
      <c s="48" r="F17"/>
      <c s="48" r="G17"/>
      <c s="48" r="H17"/>
      <c s="48" r="I17"/>
      <c s="48" r="J17"/>
      <c s="48" r="K17"/>
      <c s="48" r="L17"/>
      <c s="48" r="M17"/>
      <c s="48" r="N17"/>
    </row>
    <row r="18">
      <c t="s" s="41" r="A18">
        <v>29</v>
      </c>
      <c t="s" s="35" r="B18">
        <v>13</v>
      </c>
      <c s="85" r="C18"/>
      <c s="48" r="D18"/>
      <c s="48" r="E18"/>
      <c s="48" r="F18"/>
      <c s="48" r="G18"/>
      <c s="48" r="H18"/>
      <c s="48" r="I18"/>
      <c s="48" r="J18"/>
      <c s="48" r="K18"/>
      <c s="48" r="L18"/>
      <c s="48" r="M18"/>
      <c s="48" r="N18"/>
    </row>
    <row r="19">
      <c t="s" s="41" r="A19">
        <v>30</v>
      </c>
      <c t="s" s="35" r="B19">
        <v>10</v>
      </c>
      <c s="85" r="C19"/>
      <c s="48" r="D19"/>
      <c s="48" r="E19"/>
      <c s="48" r="F19"/>
      <c s="48" r="G19"/>
      <c s="48" r="H19"/>
      <c s="48" r="I19"/>
      <c s="48" r="J19"/>
      <c s="48" r="K19"/>
      <c s="48" r="L19"/>
      <c s="48" r="M19"/>
      <c s="48" r="N19"/>
    </row>
    <row r="20">
      <c s="48" r="A20"/>
      <c s="5" r="B20"/>
      <c s="48" r="C20"/>
      <c s="48" r="D20"/>
      <c s="48" r="E20"/>
      <c s="48" r="F20"/>
      <c s="48" r="G20"/>
      <c s="48" r="H20"/>
      <c s="48" r="I20"/>
      <c s="48" r="J20"/>
      <c s="48" r="K20"/>
      <c s="48" r="L20"/>
      <c s="48" r="M20"/>
      <c s="48" r="N20"/>
    </row>
    <row customHeight="1" r="21" ht="18.0">
      <c t="s" s="69" r="A21">
        <v>31</v>
      </c>
      <c s="69" r="B21"/>
      <c s="48" r="C21"/>
      <c s="48" r="D21"/>
      <c s="48" r="E21"/>
      <c s="48" r="F21"/>
      <c s="48" r="G21"/>
      <c s="48" r="H21"/>
      <c s="48" r="I21"/>
      <c s="48" r="J21"/>
      <c s="48" r="K21"/>
      <c s="48" r="L21"/>
      <c s="48" r="M21"/>
      <c s="48" r="N21"/>
    </row>
    <row r="22">
      <c t="s" s="48" r="A22">
        <v>32</v>
      </c>
      <c s="48" r="B22"/>
      <c s="48" r="C22"/>
      <c s="48" r="D22"/>
      <c s="48" r="E22"/>
      <c s="48" r="F22"/>
      <c s="48" r="G22"/>
      <c s="48" r="H22"/>
      <c s="48" r="I22"/>
      <c s="48" r="J22"/>
      <c s="48" r="K22"/>
      <c s="48" r="L22"/>
      <c s="48" r="M22"/>
      <c s="48" r="N22"/>
    </row>
    <row customHeight="1" r="23" ht="18.0">
      <c t="s" s="48" r="A23">
        <v>33</v>
      </c>
      <c s="48" r="B23"/>
      <c s="48" r="C23"/>
      <c s="48" r="D23"/>
      <c s="48" r="E23"/>
      <c s="48" r="F23"/>
      <c s="48" r="G23"/>
      <c s="48" r="H23"/>
      <c s="48" r="I23"/>
      <c s="48" r="J23"/>
      <c s="48" r="K23"/>
      <c s="48" r="L23"/>
      <c s="48" r="M23"/>
      <c s="48" r="N23"/>
    </row>
    <row customHeight="1" r="24" ht="18.0">
      <c t="s" s="48" r="A24">
        <v>34</v>
      </c>
      <c s="48" r="B24"/>
      <c s="48" r="C24"/>
      <c s="48" r="D24"/>
      <c s="48" r="E24"/>
      <c s="48" r="F24"/>
      <c s="48" r="G24"/>
      <c s="48" r="H24"/>
      <c s="48" r="I24"/>
      <c s="48" r="J24"/>
      <c s="48" r="K24"/>
      <c s="48" r="L24"/>
      <c s="48" r="M24"/>
      <c s="48" r="N24"/>
    </row>
    <row customHeight="1" r="25" ht="18.0">
      <c t="s" s="48" r="A25">
        <v>35</v>
      </c>
      <c s="48" r="B25"/>
      <c s="48" r="C25"/>
      <c s="48" r="D25"/>
      <c s="48" r="E25"/>
      <c s="48" r="F25"/>
      <c s="48" r="G25"/>
      <c s="48" r="H25"/>
      <c s="48" r="I25"/>
      <c s="48" r="J25"/>
      <c s="48" r="K25"/>
      <c s="48" r="L25"/>
      <c s="48" r="M25"/>
      <c s="48" r="N25"/>
    </row>
  </sheetData>
  <mergeCells count="7">
    <mergeCell ref="A1:H1"/>
    <mergeCell ref="A3:C3"/>
    <mergeCell ref="A21:B21"/>
    <mergeCell ref="A22:B22"/>
    <mergeCell ref="A23:D23"/>
    <mergeCell ref="A24:F24"/>
    <mergeCell ref="A25:E25"/>
  </mergeCells>
  <dataValidations>
    <dataValidation showErrorMessage="1" sqref="B9" allowBlank="1" type="list">
      <formula1>'Inputs'!K3:K4</formula1>
    </dataValidation>
    <dataValidation showErrorMessage="1" sqref="B17" allowBlank="1" type="list">
      <formula1>'Inputs'!L3:L6</formula1>
    </dataValidation>
    <dataValidation showErrorMessage="1" sqref="B18" allowBlank="1" type="list">
      <formula1>'Inputs'!M3:M6</formula1>
    </dataValidation>
    <dataValidation showErrorMessage="1" sqref="B19" allowBlank="1" type="list">
      <formula1>'Inputs'!N3:N6</formula1>
    </dataValidation>
  </dataValidation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0.43" defaultRowHeight="17.25"/>
  <cols>
    <col min="1" customWidth="1" max="1" style="48" width="29.29"/>
    <col min="2" customWidth="1" max="2" style="48" width="12.14"/>
    <col min="3" customWidth="1" max="10" style="48" width="6.43"/>
  </cols>
  <sheetData>
    <row customHeight="1" r="1" ht="24.75">
      <c t="s" s="56" r="A1">
        <v>36</v>
      </c>
      <c s="27" r="B1"/>
      <c s="27" r="C1"/>
      <c s="27" r="D1"/>
      <c s="27" r="E1"/>
      <c s="27" r="F1"/>
      <c s="27" r="G1"/>
      <c s="27" r="H1"/>
      <c s="27" r="I1"/>
      <c s="78" r="J1"/>
    </row>
    <row r="2">
      <c s="81" r="A2"/>
      <c s="81" r="B2"/>
      <c s="81" r="C2"/>
      <c s="81" r="D2"/>
      <c s="81" r="E2"/>
      <c s="81" r="F2"/>
      <c s="81" r="G2"/>
      <c s="81" r="H2"/>
      <c s="81" r="I2"/>
      <c s="81" r="J2"/>
    </row>
    <row r="3">
      <c s="30" r="A3">
        <f>Inputs!B6</f>
        <v>41596</v>
      </c>
      <c s="48" r="B3"/>
      <c s="82" r="C3"/>
      <c s="82" r="D3"/>
      <c s="82" r="E3"/>
      <c s="82" r="F3"/>
      <c s="82" r="G3"/>
      <c s="82" r="H3"/>
      <c s="82" r="I3"/>
      <c s="82" r="J3"/>
    </row>
    <row r="4">
      <c s="79" r="A4"/>
      <c s="36" r="B4"/>
      <c t="s" s="22" r="C4">
        <v>37</v>
      </c>
      <c s="11" r="D4"/>
      <c t="s" s="22" r="E4">
        <v>38</v>
      </c>
      <c s="11" r="F4"/>
      <c t="s" s="22" r="G4">
        <v>39</v>
      </c>
      <c s="11" r="H4"/>
      <c t="s" s="22" r="I4">
        <v>40</v>
      </c>
      <c s="11" r="J4"/>
    </row>
    <row r="5">
      <c t="s" s="60" r="A5">
        <v>25</v>
      </c>
      <c t="s" s="60" r="B5">
        <v>41</v>
      </c>
      <c s="18" r="C5">
        <f>IF((Inputs!B9="kg"),MROUND((Inputs!B13*0.8),2.5),MROUND((Inputs!B13*0.8),5))</f>
        <v>440</v>
      </c>
      <c t="s" s="47" r="D5">
        <v>42</v>
      </c>
      <c s="18" r="E5">
        <f>C5</f>
        <v>440</v>
      </c>
      <c t="s" s="47" r="F5">
        <v>42</v>
      </c>
      <c s="18" r="G5">
        <f>E5</f>
        <v>440</v>
      </c>
      <c t="s" s="47" r="H5">
        <v>42</v>
      </c>
      <c s="18" r="I5">
        <f>G5</f>
        <v>440</v>
      </c>
      <c t="s" s="47" r="J5">
        <v>42</v>
      </c>
    </row>
    <row r="6">
      <c t="s" s="61" r="A6">
        <v>26</v>
      </c>
      <c t="s" s="61" r="B6">
        <v>41</v>
      </c>
      <c s="74" r="C6">
        <f>IF((Inputs!B9="kg"),MROUND((Inputs!B14*0.8),2.5),MROUND((Inputs!B14*0.8),5))</f>
        <v>480</v>
      </c>
      <c t="s" s="58" r="D6">
        <v>42</v>
      </c>
      <c s="74" r="E6">
        <f>C6</f>
        <v>480</v>
      </c>
      <c t="s" s="58" r="F6">
        <v>42</v>
      </c>
      <c s="45" r="G6"/>
      <c s="52" r="H6"/>
      <c s="45" r="I6"/>
      <c s="52" r="J6"/>
    </row>
    <row r="7">
      <c t="s" s="61" r="A7">
        <v>43</v>
      </c>
      <c t="s" s="61" r="B7">
        <v>41</v>
      </c>
      <c s="74" r="C7"/>
      <c s="58" r="D7"/>
      <c s="74" r="E7"/>
      <c s="58" r="F7"/>
      <c s="74" r="G7"/>
      <c s="58" r="H7"/>
      <c s="45" r="I7"/>
      <c s="52" r="J7"/>
    </row>
    <row r="8">
      <c t="s" s="6" r="A8">
        <v>44</v>
      </c>
      <c t="s" s="6" r="B8">
        <v>41</v>
      </c>
      <c s="25" r="C8"/>
      <c s="57" r="D8"/>
      <c s="25" r="E8"/>
      <c s="57" r="F8"/>
      <c s="25" r="G8"/>
      <c s="57" r="H8"/>
      <c s="45" r="I8"/>
      <c s="52" r="J8"/>
    </row>
    <row r="9">
      <c s="81" r="A9"/>
      <c s="81" r="B9"/>
      <c s="81" r="C9"/>
      <c s="81" r="D9"/>
      <c s="81" r="E9"/>
      <c s="81" r="F9"/>
      <c s="81" r="G9"/>
      <c s="81" r="H9"/>
      <c s="21" r="I9"/>
      <c s="21" r="J9"/>
    </row>
    <row r="10">
      <c s="30" r="A10">
        <f>Inputs!B6+1</f>
        <v>41597</v>
      </c>
      <c s="48" r="B10"/>
      <c s="82" r="C10"/>
      <c s="82" r="D10"/>
      <c s="82" r="E10"/>
      <c s="82" r="F10"/>
      <c s="82" r="G10"/>
      <c s="82" r="H10"/>
      <c s="82" r="I10"/>
      <c s="82" r="J10"/>
    </row>
    <row r="11">
      <c s="82" r="A11"/>
      <c s="36" r="B11"/>
      <c t="s" s="22" r="C11">
        <v>37</v>
      </c>
      <c s="11" r="D11"/>
      <c t="s" s="22" r="E11">
        <v>38</v>
      </c>
      <c s="11" r="F11"/>
      <c t="s" s="22" r="G11">
        <v>39</v>
      </c>
      <c s="11" r="H11"/>
      <c t="s" s="22" r="I11">
        <v>40</v>
      </c>
      <c s="11" r="J11"/>
    </row>
    <row r="12">
      <c t="s" s="60" r="A12">
        <v>24</v>
      </c>
      <c t="s" s="60" r="B12">
        <v>41</v>
      </c>
      <c s="18" r="C12">
        <f>IF((Inputs!B9="kg"),MROUND((Inputs!B12*0.5),2.5),MROUND((Inputs!B12*0.5),5))</f>
        <v>160</v>
      </c>
      <c t="s" s="47" r="D12">
        <v>45</v>
      </c>
      <c s="18" r="E12">
        <f>IF((Inputs!B9="kg"),MROUND((Inputs!B12*0.675),2.5),MROUND((Inputs!B12*0.675),5))</f>
        <v>215</v>
      </c>
      <c t="s" s="47" r="F12">
        <v>45</v>
      </c>
      <c s="18" r="G12">
        <f>IF((Inputs!B9="kg"),MROUND((Inputs!B12*0.75),2.5),MROUND((Inputs!B12*0.75),5))</f>
        <v>240</v>
      </c>
      <c t="s" s="47" r="H12">
        <v>46</v>
      </c>
      <c s="18" r="I12">
        <f>IF((Inputs!B9="kg"),MROUND((Inputs!B12*0.775),2.5),MROUND((Inputs!B12*0.775),5))</f>
        <v>250</v>
      </c>
      <c t="s" s="47" r="J12">
        <v>42</v>
      </c>
    </row>
    <row r="13">
      <c t="str" s="61" r="A13">
        <f>Inputs!B17</f>
        <v>Dumbbell Row</v>
      </c>
      <c t="s" s="61" r="B13">
        <v>41</v>
      </c>
      <c s="74" r="C13"/>
      <c t="s" s="58" r="D13">
        <v>45</v>
      </c>
      <c s="74" r="E13"/>
      <c t="s" s="58" r="F13">
        <v>45</v>
      </c>
      <c s="74" r="G13"/>
      <c t="s" s="58" r="H13">
        <v>46</v>
      </c>
      <c s="74" r="I13"/>
      <c t="s" s="58" r="J13">
        <v>42</v>
      </c>
    </row>
    <row r="14">
      <c t="str" s="61" r="A14">
        <f>Inputs!B18</f>
        <v>Standing Dumbbell OHP</v>
      </c>
      <c t="s" s="61" r="B14">
        <v>41</v>
      </c>
      <c s="74" r="C14"/>
      <c t="s" s="58" r="D14">
        <v>47</v>
      </c>
      <c s="74" r="E14"/>
      <c t="s" s="58" r="F14">
        <v>47</v>
      </c>
      <c s="74" r="G14"/>
      <c t="s" s="58" r="H14">
        <v>45</v>
      </c>
      <c s="74" r="I14"/>
      <c t="s" s="58" r="J14">
        <v>46</v>
      </c>
    </row>
    <row r="15">
      <c t="str" s="61" r="A15">
        <f>Inputs!B19</f>
        <v>Weighted Pull-up</v>
      </c>
      <c t="s" s="61" r="B15">
        <v>41</v>
      </c>
      <c s="74" r="C15"/>
      <c t="s" s="58" r="D15">
        <v>47</v>
      </c>
      <c s="74" r="E15"/>
      <c t="s" s="58" r="F15">
        <v>47</v>
      </c>
      <c s="74" r="G15"/>
      <c t="s" s="58" r="H15">
        <v>45</v>
      </c>
      <c s="74" r="I15"/>
      <c t="s" s="58" r="J15">
        <v>46</v>
      </c>
    </row>
    <row r="16">
      <c t="s" s="61" r="A16">
        <v>43</v>
      </c>
      <c t="s" s="61" r="B16">
        <v>41</v>
      </c>
      <c s="74" r="C16"/>
      <c t="s" s="58" r="D16">
        <v>48</v>
      </c>
      <c s="74" r="E16"/>
      <c t="s" s="58" r="F16">
        <v>48</v>
      </c>
      <c s="74" r="G16"/>
      <c t="s" s="58" r="H16">
        <v>48</v>
      </c>
      <c s="45" r="I16"/>
      <c t="s" s="52" r="J16">
        <v>48</v>
      </c>
    </row>
    <row r="17">
      <c t="s" s="6" r="A17">
        <v>44</v>
      </c>
      <c t="s" s="6" r="B17">
        <v>41</v>
      </c>
      <c s="25" r="C17"/>
      <c t="s" s="57" r="D17">
        <v>48</v>
      </c>
      <c s="25" r="E17"/>
      <c t="s" s="57" r="F17">
        <v>48</v>
      </c>
      <c s="25" r="G17"/>
      <c t="s" s="57" r="H17">
        <v>48</v>
      </c>
      <c s="19" r="I17"/>
      <c t="s" s="68" r="J17">
        <v>48</v>
      </c>
    </row>
    <row r="18">
      <c s="81" r="A18"/>
      <c s="81" r="B18"/>
      <c s="81" r="C18"/>
      <c s="81" r="D18"/>
      <c s="81" r="E18"/>
      <c s="81" r="F18"/>
      <c s="81" r="G18"/>
      <c s="81" r="H18"/>
      <c s="81" r="I18"/>
      <c s="81" r="J18"/>
    </row>
    <row r="19">
      <c s="30" r="A19">
        <f>Inputs!B6+3</f>
        <v>41599</v>
      </c>
      <c s="48" r="B19"/>
      <c s="82" r="C19"/>
      <c s="82" r="D19"/>
      <c s="82" r="E19"/>
      <c s="82" r="F19"/>
      <c s="82" r="G19"/>
      <c s="82" r="H19"/>
      <c s="82" r="I19"/>
      <c s="82" r="J19"/>
    </row>
    <row r="20">
      <c s="82" r="A20"/>
      <c s="36" r="B20"/>
      <c t="s" s="22" r="C20">
        <v>37</v>
      </c>
      <c s="11" r="D20"/>
      <c t="s" s="22" r="E20">
        <v>38</v>
      </c>
      <c s="11" r="F20"/>
      <c t="s" s="22" r="G20">
        <v>39</v>
      </c>
      <c s="11" r="H20"/>
      <c t="s" s="22" r="I20">
        <v>40</v>
      </c>
      <c s="11" r="J20"/>
    </row>
    <row r="21">
      <c t="s" s="60" r="A21">
        <v>24</v>
      </c>
      <c t="s" s="60" r="B21">
        <v>41</v>
      </c>
      <c s="18" r="C21">
        <f>IF((Inputs!B9="kg"),MROUND((Inputs!B12*0.5),2.5),MROUND((Inputs!B12*0.5),5))</f>
        <v>160</v>
      </c>
      <c t="s" s="47" r="D21">
        <v>45</v>
      </c>
      <c s="18" r="E21">
        <f>IF((Inputs!B9="kg"),MROUND((Inputs!B12*0.675),2.5),MROUND((Inputs!B12*0.675),5))</f>
        <v>215</v>
      </c>
      <c t="s" s="47" r="F21">
        <v>45</v>
      </c>
      <c s="18" r="G21">
        <f>IF((Inputs!B9="kg"),MROUND((Inputs!B12*0.75),2.5),MROUND((Inputs!B12*0.75),5))</f>
        <v>240</v>
      </c>
      <c t="s" s="47" r="H21">
        <v>46</v>
      </c>
      <c s="18" r="I21">
        <f>IF((Inputs!B9="kg"),MROUND((Inputs!B12*0.775),2.5),MROUND((Inputs!B12*0.775),5))</f>
        <v>250</v>
      </c>
      <c t="s" s="47" r="J21">
        <v>42</v>
      </c>
    </row>
    <row r="22">
      <c t="str" s="61" r="A22">
        <f>Inputs!B17</f>
        <v>Dumbbell Row</v>
      </c>
      <c t="s" s="61" r="B22">
        <v>41</v>
      </c>
      <c s="74" r="C22"/>
      <c t="s" s="58" r="D22">
        <v>45</v>
      </c>
      <c s="74" r="E22"/>
      <c t="s" s="58" r="F22">
        <v>45</v>
      </c>
      <c s="74" r="G22"/>
      <c t="s" s="58" r="H22">
        <v>46</v>
      </c>
      <c s="74" r="I22"/>
      <c t="s" s="58" r="J22">
        <v>42</v>
      </c>
    </row>
    <row r="23">
      <c t="str" s="61" r="A23">
        <f>Inputs!B18</f>
        <v>Standing Dumbbell OHP</v>
      </c>
      <c t="s" s="61" r="B23">
        <v>41</v>
      </c>
      <c s="74" r="C23"/>
      <c t="s" s="58" r="D23">
        <v>47</v>
      </c>
      <c s="74" r="E23"/>
      <c t="s" s="58" r="F23">
        <v>47</v>
      </c>
      <c s="74" r="G23"/>
      <c t="s" s="58" r="H23">
        <v>45</v>
      </c>
      <c s="74" r="I23"/>
      <c t="s" s="58" r="J23">
        <v>46</v>
      </c>
    </row>
    <row r="24">
      <c t="str" s="61" r="A24">
        <f>Inputs!B19</f>
        <v>Weighted Pull-up</v>
      </c>
      <c t="s" s="61" r="B24">
        <v>41</v>
      </c>
      <c s="74" r="C24"/>
      <c t="s" s="58" r="D24">
        <v>47</v>
      </c>
      <c s="74" r="E24"/>
      <c t="s" s="58" r="F24">
        <v>47</v>
      </c>
      <c s="74" r="G24"/>
      <c t="s" s="58" r="H24">
        <v>45</v>
      </c>
      <c s="74" r="I24"/>
      <c t="s" s="58" r="J24">
        <v>46</v>
      </c>
    </row>
    <row r="25">
      <c t="s" s="61" r="A25">
        <v>43</v>
      </c>
      <c t="s" s="61" r="B25">
        <v>41</v>
      </c>
      <c s="74" r="C25"/>
      <c t="s" s="58" r="D25">
        <v>48</v>
      </c>
      <c s="74" r="E25"/>
      <c t="s" s="58" r="F25">
        <v>48</v>
      </c>
      <c s="74" r="G25"/>
      <c t="s" s="58" r="H25">
        <v>48</v>
      </c>
      <c s="45" r="I25"/>
      <c t="s" s="52" r="J25">
        <v>48</v>
      </c>
    </row>
    <row r="26">
      <c t="s" s="6" r="A26">
        <v>44</v>
      </c>
      <c t="s" s="6" r="B26">
        <v>41</v>
      </c>
      <c s="25" r="C26"/>
      <c t="s" s="57" r="D26">
        <v>48</v>
      </c>
      <c s="25" r="E26"/>
      <c t="s" s="57" r="F26">
        <v>48</v>
      </c>
      <c s="25" r="G26"/>
      <c t="s" s="57" r="H26">
        <v>48</v>
      </c>
      <c s="19" r="I26"/>
      <c t="s" s="68" r="J26">
        <v>48</v>
      </c>
    </row>
    <row r="27">
      <c s="81" r="A27"/>
      <c s="81" r="B27"/>
      <c s="81" r="C27"/>
      <c s="81" r="D27"/>
      <c s="81" r="E27"/>
      <c s="81" r="F27"/>
      <c s="81" r="G27"/>
      <c s="81" r="H27"/>
      <c s="81" r="I27"/>
      <c s="81" r="J27"/>
    </row>
    <row customHeight="1" r="28" ht="18.0">
      <c s="30" r="A28">
        <f>Inputs!B6+4</f>
        <v>41600</v>
      </c>
      <c s="48" r="B28"/>
      <c s="82" r="C28"/>
      <c s="82" r="D28"/>
      <c s="82" r="E28"/>
      <c s="82" r="F28"/>
      <c s="82" r="G28"/>
      <c s="82" r="H28"/>
      <c s="82" r="I28"/>
      <c s="82" r="J28"/>
    </row>
    <row customHeight="1" r="29" ht="16.5">
      <c s="79" r="A29"/>
      <c s="36" r="B29"/>
      <c t="s" s="22" r="C29">
        <v>37</v>
      </c>
      <c s="11" r="D29"/>
      <c t="s" s="22" r="E29">
        <v>38</v>
      </c>
      <c s="11" r="F29"/>
      <c t="s" s="22" r="G29">
        <v>39</v>
      </c>
      <c s="11" r="H29"/>
      <c t="s" s="22" r="I29">
        <v>40</v>
      </c>
      <c s="11" r="J29"/>
    </row>
    <row customHeight="1" r="30" ht="18.0">
      <c t="s" s="60" r="A30">
        <v>25</v>
      </c>
      <c t="s" s="60" r="B30">
        <v>41</v>
      </c>
      <c s="18" r="C30">
        <f>IF((Inputs!B34="kg"),MROUND((Inputs!B13*0.7),2.5),MROUND((Inputs!B13*0.7),5))</f>
        <v>385</v>
      </c>
      <c t="s" s="47" r="D30">
        <v>46</v>
      </c>
      <c s="18" r="E30">
        <f>C30</f>
        <v>385</v>
      </c>
      <c t="s" s="47" r="F30">
        <v>46</v>
      </c>
      <c s="18" r="G30">
        <f>E30</f>
        <v>385</v>
      </c>
      <c t="s" s="47" r="H30">
        <v>46</v>
      </c>
      <c s="18" r="I30">
        <f>G30</f>
        <v>385</v>
      </c>
      <c t="s" s="47" r="J30">
        <v>46</v>
      </c>
    </row>
    <row customHeight="1" r="31" ht="18.0">
      <c t="s" s="61" r="A31">
        <v>26</v>
      </c>
      <c t="s" s="61" r="B31">
        <v>41</v>
      </c>
      <c s="74" r="C31">
        <f>IF((Inputs!B34="kg"),MROUND((Inputs!B14*0.7),2.5),MROUND((Inputs!B14*0.7),5))</f>
        <v>420</v>
      </c>
      <c t="s" s="58" r="D31">
        <v>46</v>
      </c>
      <c s="74" r="E31">
        <f>C31</f>
        <v>420</v>
      </c>
      <c t="s" s="58" r="F31">
        <v>46</v>
      </c>
      <c s="45" r="G31"/>
      <c s="52" r="H31"/>
      <c s="45" r="I31"/>
      <c s="52" r="J31"/>
    </row>
    <row customHeight="1" r="32" ht="18.0">
      <c t="s" s="61" r="A32">
        <v>43</v>
      </c>
      <c t="s" s="61" r="B32">
        <v>41</v>
      </c>
      <c s="74" r="C32"/>
      <c s="58" r="D32"/>
      <c s="74" r="E32"/>
      <c s="58" r="F32"/>
      <c s="74" r="G32"/>
      <c s="58" r="H32"/>
      <c s="45" r="I32"/>
      <c s="52" r="J32"/>
    </row>
    <row customHeight="1" r="33" ht="18.0">
      <c t="s" s="6" r="A33">
        <v>44</v>
      </c>
      <c t="s" s="6" r="B33">
        <v>41</v>
      </c>
      <c s="25" r="C33"/>
      <c s="57" r="D33"/>
      <c s="25" r="E33"/>
      <c s="57" r="F33"/>
      <c s="25" r="G33"/>
      <c s="57" r="H33"/>
      <c s="45" r="I33"/>
      <c s="52" r="J33"/>
    </row>
    <row customHeight="1" r="34" ht="18.0">
      <c s="81" r="A34"/>
      <c s="81" r="B34"/>
      <c s="81" r="C34"/>
      <c s="81" r="D34"/>
      <c s="81" r="E34"/>
      <c s="81" r="F34"/>
      <c s="81" r="G34"/>
      <c s="81" r="H34"/>
      <c s="21" r="I34"/>
      <c s="21" r="J34"/>
    </row>
    <row r="35">
      <c s="30" r="A35">
        <f>Inputs!B6+5</f>
        <v>41601</v>
      </c>
      <c s="48" r="B35"/>
      <c s="82" r="C35"/>
      <c s="82" r="D35"/>
      <c s="82" r="E35"/>
      <c s="82" r="F35"/>
      <c s="82" r="G35"/>
      <c s="82" r="H35"/>
      <c s="82" r="I35"/>
      <c s="82" r="J35"/>
    </row>
    <row r="36">
      <c s="82" r="A36"/>
      <c s="36" r="B36"/>
      <c t="s" s="22" r="C36">
        <v>37</v>
      </c>
      <c s="11" r="D36"/>
      <c t="s" s="22" r="E36">
        <v>38</v>
      </c>
      <c s="11" r="F36"/>
      <c t="s" s="22" r="G36">
        <v>39</v>
      </c>
      <c s="11" r="H36"/>
      <c t="s" s="22" r="I36">
        <v>40</v>
      </c>
      <c s="11" r="J36"/>
    </row>
    <row r="37">
      <c t="s" s="60" r="A37">
        <v>24</v>
      </c>
      <c t="s" s="60" r="B37">
        <v>41</v>
      </c>
      <c s="18" r="C37">
        <f>IF((Inputs!B9="kg"),MROUND((Inputs!B12*0.8),2.5),MROUND((Inputs!B12*0.8),5))</f>
        <v>255</v>
      </c>
      <c t="s" s="47" r="D37">
        <v>49</v>
      </c>
      <c s="62" r="E37"/>
      <c s="37" r="F37"/>
      <c s="62" r="G37"/>
      <c s="37" r="H37"/>
      <c s="62" r="I37"/>
      <c s="37" r="J37"/>
    </row>
    <row r="38">
      <c t="str" s="61" r="A38">
        <f>Inputs!B17</f>
        <v>Dumbbell Row</v>
      </c>
      <c t="s" s="61" r="B38">
        <v>41</v>
      </c>
      <c s="74" r="C38"/>
      <c t="s" s="58" r="D38">
        <v>45</v>
      </c>
      <c s="74" r="E38"/>
      <c t="s" s="58" r="F38">
        <v>45</v>
      </c>
      <c s="74" r="G38"/>
      <c t="s" s="58" r="H38">
        <v>46</v>
      </c>
      <c s="74" r="I38"/>
      <c t="s" s="58" r="J38">
        <v>42</v>
      </c>
    </row>
    <row r="39">
      <c t="str" s="61" r="A39">
        <f>Inputs!B18</f>
        <v>Standing Dumbbell OHP</v>
      </c>
      <c t="s" s="61" r="B39">
        <v>41</v>
      </c>
      <c s="74" r="C39"/>
      <c t="s" s="58" r="D39">
        <v>47</v>
      </c>
      <c s="74" r="E39"/>
      <c t="s" s="58" r="F39">
        <v>47</v>
      </c>
      <c s="74" r="G39"/>
      <c t="s" s="58" r="H39">
        <v>45</v>
      </c>
      <c s="74" r="I39"/>
      <c t="s" s="58" r="J39">
        <v>46</v>
      </c>
    </row>
    <row r="40">
      <c t="str" s="61" r="A40">
        <f>Inputs!B19</f>
        <v>Weighted Pull-up</v>
      </c>
      <c t="s" s="61" r="B40">
        <v>41</v>
      </c>
      <c s="74" r="C40"/>
      <c t="s" s="58" r="D40">
        <v>47</v>
      </c>
      <c s="74" r="E40"/>
      <c t="s" s="58" r="F40">
        <v>47</v>
      </c>
      <c s="74" r="G40"/>
      <c t="s" s="58" r="H40">
        <v>45</v>
      </c>
      <c s="74" r="I40"/>
      <c t="s" s="58" r="J40">
        <v>46</v>
      </c>
    </row>
    <row r="41">
      <c t="s" s="61" r="A41">
        <v>43</v>
      </c>
      <c t="s" s="61" r="B41">
        <v>41</v>
      </c>
      <c s="74" r="C41"/>
      <c t="s" s="58" r="D41">
        <v>48</v>
      </c>
      <c s="74" r="E41"/>
      <c t="s" s="58" r="F41">
        <v>48</v>
      </c>
      <c s="74" r="G41"/>
      <c t="s" s="58" r="H41">
        <v>48</v>
      </c>
      <c s="45" r="I41"/>
      <c t="s" s="52" r="J41">
        <v>48</v>
      </c>
    </row>
    <row r="42">
      <c t="s" s="6" r="A42">
        <v>44</v>
      </c>
      <c t="s" s="6" r="B42">
        <v>41</v>
      </c>
      <c s="25" r="C42"/>
      <c t="s" s="57" r="D42">
        <v>48</v>
      </c>
      <c s="25" r="E42"/>
      <c t="s" s="57" r="F42">
        <v>48</v>
      </c>
      <c s="25" r="G42"/>
      <c t="s" s="57" r="H42">
        <v>48</v>
      </c>
      <c s="19" r="I42"/>
      <c t="s" s="68" r="J42">
        <v>48</v>
      </c>
    </row>
  </sheetData>
  <mergeCells count="1">
    <mergeCell ref="A1:J1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0.43" defaultRowHeight="17.25"/>
  <cols>
    <col min="1" customWidth="1" max="1" style="48" width="29.29"/>
    <col min="2" customWidth="1" max="2" style="48" width="12.14"/>
    <col min="3" customWidth="1" max="9" style="48" width="6.43"/>
    <col min="10" customWidth="1" max="10" style="48" width="11.71"/>
  </cols>
  <sheetData>
    <row customHeight="1" r="1" ht="24.75">
      <c t="s" s="56" r="A1">
        <v>50</v>
      </c>
      <c s="27" r="B1"/>
      <c s="27" r="C1"/>
      <c s="27" r="D1"/>
      <c s="27" r="E1"/>
      <c s="27" r="F1"/>
      <c s="27" r="G1"/>
      <c s="27" r="H1"/>
      <c s="27" r="I1"/>
      <c s="78" r="J1"/>
    </row>
    <row r="2">
      <c s="81" r="A2"/>
      <c s="81" r="B2"/>
      <c s="81" r="C2"/>
      <c s="81" r="D2"/>
      <c s="81" r="E2"/>
      <c s="81" r="F2"/>
      <c s="81" r="G2"/>
      <c s="81" r="H2"/>
      <c s="81" r="I2"/>
      <c s="81" r="J2"/>
    </row>
    <row r="3">
      <c s="30" r="A3">
        <f>Inputs!B6+7</f>
        <v>41603</v>
      </c>
      <c s="48" r="B3"/>
      <c s="82" r="C3"/>
      <c s="82" r="D3"/>
      <c s="82" r="E3"/>
      <c s="82" r="F3"/>
      <c s="82" r="G3"/>
      <c s="82" r="H3"/>
      <c s="82" r="I3"/>
      <c s="82" r="J3"/>
    </row>
    <row r="4">
      <c s="79" r="A4"/>
      <c s="36" r="B4"/>
      <c t="s" s="22" r="C4">
        <v>37</v>
      </c>
      <c s="11" r="D4"/>
      <c t="s" s="22" r="E4">
        <v>38</v>
      </c>
      <c s="11" r="F4"/>
      <c t="s" s="22" r="G4">
        <v>39</v>
      </c>
      <c s="11" r="H4"/>
      <c t="s" s="22" r="I4">
        <v>40</v>
      </c>
      <c s="38" r="J4"/>
    </row>
    <row r="5">
      <c t="s" s="60" r="A5">
        <v>25</v>
      </c>
      <c t="s" s="60" r="B5">
        <v>41</v>
      </c>
      <c s="18" r="C5">
        <f>IF((Inputs!B9="kg"),MROUND((Inputs!B13*0.8),2.5),MROUND((Inputs!B13*0.8),5))</f>
        <v>440</v>
      </c>
      <c t="s" s="47" r="D5">
        <v>51</v>
      </c>
      <c s="62" r="E5"/>
      <c s="37" r="F5"/>
      <c s="62" r="G5"/>
      <c s="37" r="H5"/>
      <c s="62" r="I5"/>
      <c s="17" r="J5"/>
    </row>
    <row customHeight="1" r="6" ht="16.5">
      <c t="s" s="2" r="A6">
        <v>52</v>
      </c>
      <c s="2" r="B6"/>
      <c s="2" r="C6"/>
      <c s="2" r="D6"/>
      <c s="2" r="E6"/>
      <c s="2" r="F6"/>
      <c s="2" r="G6"/>
      <c s="2" r="H6"/>
      <c s="2" r="I6"/>
      <c s="2" r="J6"/>
    </row>
    <row customHeight="1" r="7" ht="16.5">
      <c t="s" s="2" r="A7">
        <v>53</v>
      </c>
      <c s="2" r="B7"/>
      <c s="2" r="C7"/>
      <c s="2" r="D7"/>
      <c s="2" r="E7"/>
      <c s="2" r="F7"/>
      <c s="2" r="G7"/>
      <c s="2" r="H7"/>
      <c s="2" r="I7"/>
      <c s="2" r="J7"/>
    </row>
    <row customHeight="1" r="8" ht="16.5">
      <c t="s" s="2" r="A8">
        <v>54</v>
      </c>
      <c s="2" r="B8"/>
      <c s="2" r="C8"/>
      <c s="2" r="D8"/>
      <c s="2" r="E8"/>
      <c s="2" r="F8"/>
      <c s="2" r="G8"/>
      <c s="2" r="H8"/>
      <c s="2" r="I8"/>
      <c s="2" r="J8"/>
    </row>
    <row r="9">
      <c t="s" s="61" r="A9">
        <v>55</v>
      </c>
      <c t="s" s="61" r="B9">
        <v>41</v>
      </c>
      <c s="74" r="C9"/>
      <c t="s" s="58" r="D9">
        <v>46</v>
      </c>
      <c s="74" r="E9"/>
      <c t="s" s="58" r="F9">
        <v>46</v>
      </c>
      <c s="74" r="G9"/>
      <c t="s" s="58" r="H9">
        <v>46</v>
      </c>
      <c s="45" r="I9"/>
      <c s="53" r="J9"/>
    </row>
    <row r="10">
      <c t="s" s="61" r="A10">
        <v>43</v>
      </c>
      <c t="s" s="61" r="B10">
        <v>41</v>
      </c>
      <c s="74" r="C10"/>
      <c s="58" r="D10"/>
      <c s="74" r="E10"/>
      <c s="58" r="F10"/>
      <c s="74" r="G10"/>
      <c s="58" r="H10"/>
      <c s="45" r="I10"/>
      <c s="53" r="J10"/>
    </row>
    <row r="11">
      <c t="s" s="6" r="A11">
        <v>44</v>
      </c>
      <c t="s" s="6" r="B11">
        <v>41</v>
      </c>
      <c s="25" r="C11"/>
      <c s="57" r="D11"/>
      <c s="25" r="E11"/>
      <c s="57" r="F11"/>
      <c s="25" r="G11"/>
      <c s="57" r="H11"/>
      <c s="19" r="I11"/>
      <c s="33" r="J11"/>
    </row>
    <row r="12">
      <c s="81" r="A12"/>
      <c s="81" r="B12"/>
      <c s="81" r="C12"/>
      <c s="81" r="D12"/>
      <c s="81" r="E12"/>
      <c s="81" r="F12"/>
      <c s="81" r="G12"/>
      <c s="81" r="H12"/>
      <c s="81" r="I12"/>
      <c s="81" r="J12"/>
    </row>
    <row r="13">
      <c s="30" r="A13">
        <f>Inputs!B6+8</f>
        <v>41604</v>
      </c>
      <c s="48" r="B13"/>
      <c s="82" r="C13"/>
      <c s="82" r="D13"/>
      <c s="82" r="E13"/>
      <c s="82" r="F13"/>
      <c s="82" r="G13"/>
      <c s="82" r="H13"/>
      <c s="82" r="I13"/>
      <c s="82" r="J13"/>
    </row>
    <row r="14">
      <c s="82" r="A14"/>
      <c s="36" r="B14"/>
      <c t="s" s="22" r="C14">
        <v>37</v>
      </c>
      <c s="11" r="D14"/>
      <c t="s" s="22" r="E14">
        <v>38</v>
      </c>
      <c s="11" r="F14"/>
      <c t="s" s="22" r="G14">
        <v>39</v>
      </c>
      <c s="11" r="H14"/>
      <c t="s" s="22" r="I14">
        <v>40</v>
      </c>
      <c s="11" r="J14"/>
    </row>
    <row r="15">
      <c t="s" s="60" r="A15">
        <v>24</v>
      </c>
      <c t="s" s="60" r="B15">
        <v>41</v>
      </c>
      <c s="18" r="C15">
        <f>IF((Inputs!B9="kg"),MROUND((Inputs!B12*0.725),2.5),MROUND((Inputs!B12*0.725),5))</f>
        <v>230</v>
      </c>
      <c t="s" s="47" r="D15">
        <v>45</v>
      </c>
      <c s="18" r="E15">
        <f>IF((Inputs!B9="kg"),MROUND((Inputs!B12*0.775),2.5),MROUND((Inputs!B12*0.775),5))</f>
        <v>250</v>
      </c>
      <c t="s" s="47" r="F15">
        <v>46</v>
      </c>
      <c s="18" r="G15">
        <f>IF((Inputs!B9="kg"),(MROUND((Inputs!B12*0.8),2.5)+2.5),(MROUND((Inputs!B12*0.8),5)+5))</f>
        <v>260</v>
      </c>
      <c t="s" s="47" r="H15">
        <v>56</v>
      </c>
      <c s="62" r="I15"/>
      <c s="37" r="J15"/>
    </row>
    <row r="16">
      <c t="str" s="61" r="A16">
        <f>Inputs!B17</f>
        <v>Dumbbell Row</v>
      </c>
      <c t="s" s="61" r="B16">
        <v>41</v>
      </c>
      <c s="74" r="C16"/>
      <c t="s" s="58" r="D16">
        <v>45</v>
      </c>
      <c s="74" r="E16"/>
      <c t="s" s="58" r="F16">
        <v>46</v>
      </c>
      <c s="74" r="G16"/>
      <c t="s" s="58" r="H16">
        <v>46</v>
      </c>
      <c s="45" r="I16"/>
      <c s="52" r="J16"/>
    </row>
    <row r="17">
      <c t="str" s="61" r="A17">
        <f>Inputs!B18</f>
        <v>Standing Dumbbell OHP</v>
      </c>
      <c t="s" s="61" r="B17">
        <v>41</v>
      </c>
      <c s="74" r="C17"/>
      <c t="s" s="58" r="D17">
        <v>45</v>
      </c>
      <c s="74" r="E17"/>
      <c t="s" s="58" r="F17">
        <v>46</v>
      </c>
      <c s="74" r="G17"/>
      <c t="s" s="58" r="H17">
        <v>42</v>
      </c>
      <c s="45" r="I17"/>
      <c s="52" r="J17"/>
    </row>
    <row r="18">
      <c t="str" s="61" r="A18">
        <f>Inputs!B19</f>
        <v>Weighted Pull-up</v>
      </c>
      <c t="s" s="61" r="B18">
        <v>41</v>
      </c>
      <c s="74" r="C18"/>
      <c t="s" s="58" r="D18">
        <v>45</v>
      </c>
      <c s="74" r="E18"/>
      <c t="s" s="58" r="F18">
        <v>46</v>
      </c>
      <c s="74" r="G18"/>
      <c t="s" s="58" r="H18">
        <v>42</v>
      </c>
      <c s="45" r="I18"/>
      <c s="52" r="J18"/>
    </row>
    <row r="19">
      <c t="s" s="61" r="A19">
        <v>43</v>
      </c>
      <c t="s" s="61" r="B19">
        <v>41</v>
      </c>
      <c s="74" r="C19"/>
      <c t="s" s="58" r="D19">
        <v>48</v>
      </c>
      <c s="74" r="E19"/>
      <c t="s" s="58" r="F19">
        <v>48</v>
      </c>
      <c s="74" r="G19"/>
      <c t="s" s="58" r="H19">
        <v>48</v>
      </c>
      <c s="45" r="I19"/>
      <c t="s" s="52" r="J19">
        <v>48</v>
      </c>
    </row>
    <row r="20">
      <c t="s" s="6" r="A20">
        <v>44</v>
      </c>
      <c t="s" s="6" r="B20">
        <v>41</v>
      </c>
      <c s="25" r="C20"/>
      <c t="s" s="57" r="D20">
        <v>48</v>
      </c>
      <c s="25" r="E20"/>
      <c t="s" s="57" r="F20">
        <v>48</v>
      </c>
      <c s="25" r="G20"/>
      <c t="s" s="57" r="H20">
        <v>48</v>
      </c>
      <c s="19" r="I20"/>
      <c t="s" s="68" r="J20">
        <v>48</v>
      </c>
    </row>
    <row r="21">
      <c s="81" r="A21"/>
      <c s="81" r="B21"/>
      <c s="81" r="C21"/>
      <c s="81" r="D21"/>
      <c s="81" r="E21"/>
      <c s="81" r="F21"/>
      <c s="81" r="G21"/>
      <c s="81" r="H21"/>
      <c s="81" r="I21"/>
      <c s="81" r="J21"/>
    </row>
    <row r="22">
      <c s="30" r="A22">
        <f>Inputs!B6+10</f>
        <v>41606</v>
      </c>
      <c s="48" r="B22"/>
      <c s="82" r="C22"/>
      <c s="82" r="D22"/>
      <c s="82" r="E22"/>
      <c s="82" r="F22"/>
      <c s="82" r="G22"/>
      <c s="82" r="H22"/>
      <c s="82" r="I22"/>
      <c s="82" r="J22"/>
    </row>
    <row r="23">
      <c s="79" r="A23"/>
      <c s="36" r="B23"/>
      <c t="s" s="22" r="C23">
        <v>37</v>
      </c>
      <c s="11" r="D23"/>
      <c t="s" s="22" r="E23">
        <v>38</v>
      </c>
      <c s="11" r="F23"/>
      <c t="s" s="22" r="G23">
        <v>39</v>
      </c>
      <c s="11" r="H23"/>
      <c t="s" s="22" r="I23">
        <v>40</v>
      </c>
      <c s="11" r="J23"/>
    </row>
    <row r="24">
      <c t="s" s="60" r="A24">
        <v>25</v>
      </c>
      <c t="s" s="60" r="B24">
        <v>41</v>
      </c>
      <c s="18" r="C24">
        <f>IF((Inputs!B9="kg"),(MROUND((Inputs!B13*0.8),2.5)+2.5),(MROUND((Inputs!B13*0.8),5)+5))</f>
        <v>445</v>
      </c>
      <c t="s" s="47" r="D24">
        <v>51</v>
      </c>
      <c s="62" r="E24"/>
      <c s="37" r="F24"/>
      <c s="62" r="G24"/>
      <c s="37" r="H24"/>
      <c s="62" r="I24"/>
      <c s="37" r="J24"/>
    </row>
    <row customHeight="1" r="25" ht="18.0">
      <c t="s" s="54" r="A25">
        <v>57</v>
      </c>
      <c s="54" r="B25"/>
      <c s="54" r="C25"/>
      <c s="54" r="D25"/>
      <c s="54" r="E25"/>
      <c s="54" r="F25"/>
      <c s="54" r="G25"/>
      <c s="54" r="H25"/>
      <c s="2" r="I25"/>
      <c s="2" r="J25"/>
    </row>
    <row customHeight="1" r="26" ht="18.0">
      <c t="s" s="54" r="A26">
        <v>58</v>
      </c>
      <c s="54" r="B26"/>
      <c s="54" r="C26"/>
      <c s="54" r="D26"/>
      <c s="54" r="E26"/>
      <c s="54" r="F26"/>
      <c s="54" r="G26"/>
      <c s="54" r="H26"/>
      <c s="2" r="I26"/>
      <c s="2" r="J26"/>
    </row>
    <row customHeight="1" r="27" ht="18.0">
      <c t="s" s="54" r="A27">
        <v>59</v>
      </c>
      <c s="54" r="B27"/>
      <c s="54" r="C27"/>
      <c s="54" r="D27"/>
      <c s="54" r="E27"/>
      <c s="54" r="F27"/>
      <c s="54" r="G27"/>
      <c s="54" r="H27"/>
      <c s="2" r="I27"/>
      <c s="2" r="J27"/>
    </row>
    <row customHeight="1" r="28" ht="18.0">
      <c t="s" s="54" r="A28">
        <v>60</v>
      </c>
      <c s="54" r="B28"/>
      <c s="54" r="C28"/>
      <c s="54" r="D28"/>
      <c s="54" r="E28"/>
      <c s="54" r="F28"/>
      <c s="54" r="G28"/>
      <c s="54" r="H28"/>
      <c s="2" r="I28"/>
      <c s="2" r="J28"/>
    </row>
    <row customHeight="1" r="29" ht="18.0">
      <c t="s" s="54" r="A29">
        <v>61</v>
      </c>
      <c s="54" r="B29"/>
      <c s="54" r="C29"/>
      <c s="54" r="D29"/>
      <c s="54" r="E29"/>
      <c s="54" r="F29"/>
      <c s="54" r="G29"/>
      <c s="54" r="H29"/>
      <c s="2" r="I29"/>
      <c s="2" r="J29"/>
    </row>
    <row r="30">
      <c t="s" s="61" r="A30">
        <v>55</v>
      </c>
      <c t="s" s="61" r="B30">
        <v>41</v>
      </c>
      <c s="74" r="C30"/>
      <c t="s" s="58" r="D30">
        <v>46</v>
      </c>
      <c s="74" r="E30"/>
      <c t="s" s="58" r="F30">
        <v>46</v>
      </c>
      <c s="74" r="G30"/>
      <c t="s" s="58" r="H30">
        <v>46</v>
      </c>
      <c s="45" r="I30"/>
      <c s="52" r="J30"/>
    </row>
    <row r="31">
      <c t="s" s="61" r="A31">
        <v>43</v>
      </c>
      <c t="s" s="61" r="B31">
        <v>41</v>
      </c>
      <c s="74" r="C31"/>
      <c s="58" r="D31"/>
      <c s="74" r="E31"/>
      <c s="58" r="F31"/>
      <c s="74" r="G31"/>
      <c s="58" r="H31"/>
      <c s="45" r="I31"/>
      <c s="52" r="J31"/>
    </row>
    <row r="32">
      <c t="s" s="6" r="A32">
        <v>44</v>
      </c>
      <c t="s" s="6" r="B32">
        <v>41</v>
      </c>
      <c s="25" r="C32"/>
      <c s="57" r="D32"/>
      <c s="25" r="E32"/>
      <c s="57" r="F32"/>
      <c s="25" r="G32"/>
      <c s="57" r="H32"/>
      <c s="19" r="I32"/>
      <c s="68" r="J32"/>
    </row>
    <row r="33">
      <c s="81" r="A33"/>
      <c s="81" r="B33"/>
      <c s="81" r="C33"/>
      <c s="81" r="D33"/>
      <c s="81" r="E33"/>
      <c s="81" r="F33"/>
      <c s="81" r="G33"/>
      <c s="81" r="H33"/>
      <c s="81" r="I33"/>
      <c s="81" r="J33"/>
    </row>
    <row r="34">
      <c s="30" r="A34">
        <f>Inputs!B6+11</f>
        <v>41607</v>
      </c>
      <c s="48" r="B34"/>
      <c s="82" r="C34"/>
      <c s="82" r="D34"/>
      <c s="82" r="E34"/>
      <c s="82" r="F34"/>
      <c s="82" r="G34"/>
      <c s="82" r="H34"/>
      <c s="82" r="I34"/>
      <c s="82" r="J34"/>
    </row>
    <row r="35">
      <c s="82" r="A35"/>
      <c s="36" r="B35"/>
      <c t="s" s="22" r="C35">
        <v>37</v>
      </c>
      <c s="11" r="D35"/>
      <c t="s" s="22" r="E35">
        <v>38</v>
      </c>
      <c s="11" r="F35"/>
      <c t="s" s="22" r="G35">
        <v>39</v>
      </c>
      <c s="11" r="H35"/>
      <c t="s" s="22" r="I35">
        <v>40</v>
      </c>
      <c s="11" r="J35"/>
    </row>
    <row r="36">
      <c t="s" s="60" r="A36">
        <v>24</v>
      </c>
      <c t="s" s="60" r="B36">
        <v>41</v>
      </c>
      <c s="18" r="C36">
        <f>IF((Inputs!B9="kg"),MROUND((Inputs!B12*0.725),2.5),MROUND((Inputs!B12*0.725),5))</f>
        <v>230</v>
      </c>
      <c t="s" s="47" r="D36">
        <v>45</v>
      </c>
      <c s="18" r="E36">
        <f>IF((Inputs!B9="kg"),MROUND((Inputs!B12*0.775),2.5),MROUND((Inputs!B12*0.775),5))</f>
        <v>250</v>
      </c>
      <c t="s" s="47" r="F36">
        <v>46</v>
      </c>
      <c s="18" r="G36">
        <f>IF((Inputs!B9="kg"),(MROUND((Inputs!B12*0.8),2.5)+2.5),(MROUND((Inputs!B12*0.8),5)+5))</f>
        <v>260</v>
      </c>
      <c t="s" s="47" r="H36">
        <v>56</v>
      </c>
      <c s="62" r="I36"/>
      <c s="37" r="J36"/>
    </row>
    <row r="37">
      <c t="str" s="61" r="A37">
        <f>Inputs!B17</f>
        <v>Dumbbell Row</v>
      </c>
      <c t="s" s="61" r="B37">
        <v>41</v>
      </c>
      <c s="74" r="C37"/>
      <c t="s" s="58" r="D37">
        <v>45</v>
      </c>
      <c s="74" r="E37"/>
      <c t="s" s="58" r="F37">
        <v>46</v>
      </c>
      <c s="74" r="G37"/>
      <c t="s" s="58" r="H37">
        <v>46</v>
      </c>
      <c s="45" r="I37"/>
      <c s="52" r="J37"/>
    </row>
    <row r="38">
      <c t="str" s="61" r="A38">
        <f>Inputs!B18</f>
        <v>Standing Dumbbell OHP</v>
      </c>
      <c t="s" s="61" r="B38">
        <v>41</v>
      </c>
      <c s="74" r="C38"/>
      <c t="s" s="58" r="D38">
        <v>45</v>
      </c>
      <c s="74" r="E38"/>
      <c t="s" s="58" r="F38">
        <v>46</v>
      </c>
      <c s="74" r="G38"/>
      <c t="s" s="58" r="H38">
        <v>42</v>
      </c>
      <c s="45" r="I38"/>
      <c s="52" r="J38"/>
    </row>
    <row r="39">
      <c t="str" s="61" r="A39">
        <f>Inputs!B19</f>
        <v>Weighted Pull-up</v>
      </c>
      <c t="s" s="61" r="B39">
        <v>41</v>
      </c>
      <c s="74" r="C39"/>
      <c t="s" s="58" r="D39">
        <v>45</v>
      </c>
      <c s="74" r="E39"/>
      <c t="s" s="58" r="F39">
        <v>46</v>
      </c>
      <c s="74" r="G39"/>
      <c t="s" s="58" r="H39">
        <v>42</v>
      </c>
      <c s="45" r="I39"/>
      <c s="52" r="J39"/>
    </row>
    <row r="40">
      <c t="s" s="61" r="A40">
        <v>43</v>
      </c>
      <c t="s" s="61" r="B40">
        <v>41</v>
      </c>
      <c s="74" r="C40"/>
      <c t="s" s="58" r="D40">
        <v>48</v>
      </c>
      <c s="74" r="E40"/>
      <c t="s" s="58" r="F40">
        <v>48</v>
      </c>
      <c s="74" r="G40"/>
      <c t="s" s="58" r="H40">
        <v>48</v>
      </c>
      <c s="45" r="I40"/>
      <c t="s" s="52" r="J40">
        <v>48</v>
      </c>
    </row>
    <row r="41">
      <c t="s" s="6" r="A41">
        <v>44</v>
      </c>
      <c t="s" s="6" r="B41">
        <v>41</v>
      </c>
      <c s="25" r="C41"/>
      <c t="s" s="57" r="D41">
        <v>48</v>
      </c>
      <c s="25" r="E41"/>
      <c t="s" s="57" r="F41">
        <v>48</v>
      </c>
      <c s="25" r="G41"/>
      <c t="s" s="57" r="H41">
        <v>48</v>
      </c>
      <c s="19" r="I41"/>
      <c t="s" s="68" r="J41">
        <v>48</v>
      </c>
    </row>
    <row r="42">
      <c s="81" r="A42"/>
      <c s="81" r="B42"/>
      <c s="81" r="C42"/>
      <c s="81" r="D42"/>
      <c s="81" r="E42"/>
      <c s="81" r="F42"/>
      <c s="81" r="G42"/>
      <c s="81" r="H42"/>
      <c s="81" r="I42"/>
      <c s="81" r="J42"/>
    </row>
    <row r="43">
      <c s="30" r="A43">
        <f>A34+2</f>
        <v>41609</v>
      </c>
      <c s="48" r="B43"/>
      <c s="82" r="C43"/>
      <c s="82" r="D43"/>
      <c s="82" r="E43"/>
      <c s="82" r="F43"/>
      <c s="82" r="G43"/>
      <c s="82" r="H43"/>
      <c s="82" r="I43"/>
      <c s="82" r="J43"/>
    </row>
    <row r="44">
      <c s="82" r="A44"/>
      <c s="36" r="B44"/>
      <c t="s" s="22" r="C44">
        <v>37</v>
      </c>
      <c s="11" r="D44"/>
      <c t="s" s="22" r="E44">
        <v>38</v>
      </c>
      <c s="11" r="F44"/>
      <c t="s" s="22" r="G44">
        <v>39</v>
      </c>
      <c s="11" r="H44"/>
      <c t="s" s="22" r="I44">
        <v>40</v>
      </c>
      <c s="11" r="J44"/>
    </row>
    <row r="45">
      <c t="s" s="60" r="A45">
        <v>24</v>
      </c>
      <c t="s" s="60" r="B45">
        <v>41</v>
      </c>
      <c s="18" r="C45">
        <f>IF((Inputs!B9="kg"),(MROUND((Inputs!B12*0.8),2.5)-2.5),(MROUND((Inputs!B12*0.8),5)-5))</f>
        <v>250</v>
      </c>
      <c t="s" s="47" r="D45">
        <v>49</v>
      </c>
      <c s="62" r="E45"/>
      <c s="37" r="F45"/>
      <c s="62" r="G45"/>
      <c s="37" r="H45"/>
      <c s="62" r="I45"/>
      <c s="37" r="J45"/>
    </row>
    <row r="46">
      <c t="str" s="61" r="A46">
        <f>Inputs!B17</f>
        <v>Dumbbell Row</v>
      </c>
      <c t="s" s="61" r="B46">
        <v>41</v>
      </c>
      <c s="74" r="C46"/>
      <c t="s" s="58" r="D46">
        <v>45</v>
      </c>
      <c s="74" r="E46"/>
      <c t="s" s="58" r="F46">
        <v>46</v>
      </c>
      <c s="74" r="G46"/>
      <c t="s" s="58" r="H46">
        <v>46</v>
      </c>
      <c s="45" r="I46"/>
      <c s="52" r="J46"/>
    </row>
    <row r="47">
      <c t="str" s="61" r="A47">
        <f>Inputs!B18</f>
        <v>Standing Dumbbell OHP</v>
      </c>
      <c t="s" s="61" r="B47">
        <v>41</v>
      </c>
      <c s="74" r="C47"/>
      <c t="s" s="58" r="D47">
        <v>45</v>
      </c>
      <c s="74" r="E47"/>
      <c t="s" s="58" r="F47">
        <v>46</v>
      </c>
      <c s="74" r="G47"/>
      <c t="s" s="58" r="H47">
        <v>42</v>
      </c>
      <c s="45" r="I47"/>
      <c s="52" r="J47"/>
    </row>
    <row r="48">
      <c t="str" s="61" r="A48">
        <f>Inputs!B19</f>
        <v>Weighted Pull-up</v>
      </c>
      <c t="s" s="61" r="B48">
        <v>41</v>
      </c>
      <c s="74" r="C48"/>
      <c t="s" s="58" r="D48">
        <v>45</v>
      </c>
      <c s="74" r="E48"/>
      <c t="s" s="58" r="F48">
        <v>46</v>
      </c>
      <c s="74" r="G48"/>
      <c t="s" s="58" r="H48">
        <v>42</v>
      </c>
      <c s="45" r="I48"/>
      <c s="52" r="J48"/>
    </row>
    <row r="49">
      <c t="s" s="61" r="A49">
        <v>43</v>
      </c>
      <c t="s" s="61" r="B49">
        <v>41</v>
      </c>
      <c s="74" r="C49"/>
      <c t="s" s="58" r="D49">
        <v>48</v>
      </c>
      <c s="74" r="E49"/>
      <c t="s" s="58" r="F49">
        <v>48</v>
      </c>
      <c s="74" r="G49"/>
      <c t="s" s="58" r="H49">
        <v>48</v>
      </c>
      <c s="45" r="I49"/>
      <c t="s" s="52" r="J49">
        <v>48</v>
      </c>
    </row>
    <row r="50">
      <c t="s" s="6" r="A50">
        <v>44</v>
      </c>
      <c t="s" s="6" r="B50">
        <v>41</v>
      </c>
      <c s="25" r="C50"/>
      <c t="s" s="57" r="D50">
        <v>48</v>
      </c>
      <c s="25" r="E50"/>
      <c t="s" s="57" r="F50">
        <v>48</v>
      </c>
      <c s="25" r="G50"/>
      <c t="s" s="57" r="H50">
        <v>48</v>
      </c>
      <c s="19" r="I50"/>
      <c t="s" s="68" r="J50">
        <v>48</v>
      </c>
    </row>
  </sheetData>
  <mergeCells count="9">
    <mergeCell ref="A1:J1"/>
    <mergeCell ref="A6:J6"/>
    <mergeCell ref="A7:J7"/>
    <mergeCell ref="A8:J8"/>
    <mergeCell ref="A25:J25"/>
    <mergeCell ref="A26:J26"/>
    <mergeCell ref="A27:J27"/>
    <mergeCell ref="A28:J28"/>
    <mergeCell ref="A29:J29"/>
  </mergeCell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0.43" defaultRowHeight="17.25"/>
  <cols>
    <col min="1" customWidth="1" max="1" style="48" width="29.29"/>
    <col min="2" customWidth="1" max="2" style="48" width="12.14"/>
    <col min="3" customWidth="1" max="10" style="48" width="6.43"/>
  </cols>
  <sheetData>
    <row customHeight="1" r="1" ht="24.75">
      <c t="s" s="56" r="A1">
        <v>62</v>
      </c>
      <c s="27" r="B1"/>
      <c s="27" r="C1"/>
      <c s="27" r="D1"/>
      <c s="27" r="E1"/>
      <c s="27" r="F1"/>
      <c s="27" r="G1"/>
      <c s="27" r="H1"/>
      <c s="27" r="I1"/>
      <c s="78" r="J1"/>
    </row>
    <row r="2">
      <c s="81" r="A2"/>
      <c s="81" r="B2"/>
      <c s="81" r="C2"/>
      <c s="81" r="D2"/>
      <c s="81" r="E2"/>
      <c s="81" r="F2"/>
      <c s="81" r="G2"/>
      <c s="81" r="H2"/>
      <c s="81" r="I2"/>
      <c s="81" r="J2"/>
    </row>
    <row r="3">
      <c s="30" r="A3">
        <f>Inputs!B6+14</f>
        <v>41610</v>
      </c>
      <c s="48" r="B3"/>
      <c s="82" r="C3"/>
      <c s="82" r="D3"/>
      <c s="82" r="E3"/>
      <c s="82" r="F3"/>
      <c s="82" r="G3"/>
      <c s="82" r="H3"/>
      <c s="82" r="I3"/>
      <c s="82" r="J3"/>
    </row>
    <row r="4">
      <c s="79" r="A4"/>
      <c s="36" r="B4"/>
      <c t="s" s="22" r="C4">
        <v>37</v>
      </c>
      <c s="11" r="D4"/>
      <c t="s" s="22" r="E4">
        <v>38</v>
      </c>
      <c s="11" r="F4"/>
      <c t="s" s="22" r="G4">
        <v>39</v>
      </c>
      <c s="11" r="H4"/>
      <c t="s" s="22" r="I4">
        <v>40</v>
      </c>
      <c s="11" r="J4"/>
    </row>
    <row r="5">
      <c t="s" s="60" r="A5">
        <v>25</v>
      </c>
      <c t="s" s="60" r="B5">
        <v>41</v>
      </c>
      <c s="18" r="C5">
        <f>IF((Inputs!B9="kg"),(MROUND((Inputs!B13*0.85),2.5)+2.5),(MROUND((Inputs!B13*0.85),5)+5))</f>
        <v>475</v>
      </c>
      <c t="s" s="47" r="D5">
        <v>63</v>
      </c>
      <c s="18" r="E5">
        <f>IF((Inputs!B9="kg"),(MROUND((Inputs!B13*0.85),2.5)+2.5),(MROUND((Inputs!B13*0.85),5)+5))</f>
        <v>475</v>
      </c>
      <c t="s" s="47" r="F5">
        <v>63</v>
      </c>
      <c s="18" r="G5">
        <f>IF((Inputs!B9="kg"),(MROUND((Inputs!B13*0.85),2.5)+2.5),(MROUND((Inputs!B13*0.85),5)+5))</f>
        <v>475</v>
      </c>
      <c t="s" s="47" r="H5">
        <v>63</v>
      </c>
      <c s="62" r="I5"/>
      <c s="37" r="J5"/>
    </row>
    <row r="6">
      <c t="s" s="61" r="A6">
        <v>26</v>
      </c>
      <c t="s" s="61" r="B6">
        <v>41</v>
      </c>
      <c s="74" r="C6">
        <f>IF((Inputs!B9="kg"),MROUND((Inputs!B14*0.875),2.5),MROUND((Inputs!B14*0.875),5))</f>
        <v>525</v>
      </c>
      <c t="s" s="58" r="D6">
        <v>64</v>
      </c>
      <c s="74" r="E6">
        <f>IF((Inputs!B9="kg"),MROUND((Inputs!B14*0.875),2.5),MROUND((Inputs!B14*0.875),5))</f>
        <v>525</v>
      </c>
      <c t="s" s="58" r="F6">
        <v>64</v>
      </c>
      <c s="45" r="G6"/>
      <c s="52" r="H6"/>
      <c s="45" r="I6"/>
      <c s="52" r="J6"/>
    </row>
    <row r="7">
      <c t="s" s="6" r="A7">
        <v>65</v>
      </c>
      <c s="83" r="B7"/>
      <c s="19" r="C7"/>
      <c s="68" r="D7"/>
      <c s="19" r="E7"/>
      <c s="68" r="F7"/>
      <c s="19" r="G7"/>
      <c s="68" r="H7"/>
      <c s="19" r="I7"/>
      <c s="68" r="J7"/>
    </row>
    <row r="8">
      <c s="81" r="A8"/>
      <c s="81" r="B8"/>
      <c s="81" r="C8"/>
      <c s="81" r="D8"/>
      <c s="81" r="E8"/>
      <c s="81" r="F8"/>
      <c s="81" r="G8"/>
      <c s="81" r="H8"/>
      <c s="81" r="I8"/>
      <c s="81" r="J8"/>
    </row>
    <row r="9">
      <c s="30" r="A9">
        <f>A3+2</f>
        <v>41612</v>
      </c>
      <c s="48" r="B9"/>
      <c s="82" r="C9"/>
      <c s="82" r="D9"/>
      <c s="82" r="E9"/>
      <c s="82" r="F9"/>
      <c s="82" r="G9"/>
      <c s="82" r="H9"/>
      <c s="82" r="I9"/>
      <c s="82" r="J9"/>
    </row>
    <row r="10">
      <c s="82" r="A10"/>
      <c s="36" r="B10"/>
      <c t="s" s="22" r="C10">
        <v>37</v>
      </c>
      <c s="11" r="D10"/>
      <c t="s" s="22" r="E10">
        <v>38</v>
      </c>
      <c s="11" r="F10"/>
      <c t="s" s="22" r="G10">
        <v>39</v>
      </c>
      <c s="11" r="H10"/>
      <c t="s" s="22" r="I10">
        <v>40</v>
      </c>
      <c s="11" r="J10"/>
    </row>
    <row r="11">
      <c t="s" s="60" r="A11">
        <v>24</v>
      </c>
      <c t="s" s="60" r="B11">
        <v>41</v>
      </c>
      <c s="18" r="C11">
        <f>IF((Inputs!B9="kg"),MROUND((Inputs!B12*0.85),2.5),MROUND((Inputs!B12*0.85),5))</f>
        <v>270</v>
      </c>
      <c t="s" s="47" r="D11">
        <v>63</v>
      </c>
      <c s="18" r="E11">
        <f>IF((Inputs!B9="kg"),MROUND((Inputs!B12*0.85),2.5),MROUND((Inputs!B12*0.85),5))</f>
        <v>270</v>
      </c>
      <c t="s" s="47" r="F11">
        <v>63</v>
      </c>
      <c s="18" r="G11">
        <f>IF((Inputs!B9="kg"),MROUND((Inputs!B12*0.85),2.5),MROUND((Inputs!B12*0.85),5))</f>
        <v>270</v>
      </c>
      <c t="s" s="47" r="H11">
        <v>63</v>
      </c>
      <c s="62" r="I11"/>
      <c s="37" r="J11"/>
    </row>
    <row r="12">
      <c t="str" s="61" r="A12">
        <f>Inputs!B17</f>
        <v>Dumbbell Row</v>
      </c>
      <c t="s" s="61" r="B12">
        <v>41</v>
      </c>
      <c s="74" r="C12"/>
      <c t="s" s="58" r="D12">
        <v>42</v>
      </c>
      <c s="74" r="E12"/>
      <c t="s" s="58" r="F12">
        <v>42</v>
      </c>
      <c s="74" r="G12"/>
      <c t="s" s="58" r="H12">
        <v>42</v>
      </c>
      <c s="45" r="I12"/>
      <c s="52" r="J12"/>
    </row>
    <row r="13">
      <c t="str" s="61" r="A13">
        <f>Inputs!B18</f>
        <v>Standing Dumbbell OHP</v>
      </c>
      <c t="s" s="61" r="B13">
        <v>41</v>
      </c>
      <c s="74" r="C13"/>
      <c t="s" s="58" r="D13">
        <v>42</v>
      </c>
      <c s="74" r="E13"/>
      <c t="s" s="58" r="F13">
        <v>42</v>
      </c>
      <c s="74" r="G13"/>
      <c t="s" s="58" r="H13">
        <v>42</v>
      </c>
      <c s="45" r="I13"/>
      <c s="52" r="J13"/>
    </row>
    <row r="14">
      <c t="str" s="61" r="A14">
        <f>Inputs!B19</f>
        <v>Weighted Pull-up</v>
      </c>
      <c t="s" s="61" r="B14">
        <v>41</v>
      </c>
      <c s="74" r="C14"/>
      <c t="s" s="58" r="D14">
        <v>42</v>
      </c>
      <c s="74" r="E14"/>
      <c t="s" s="58" r="F14">
        <v>42</v>
      </c>
      <c s="74" r="G14"/>
      <c t="s" s="58" r="H14">
        <v>42</v>
      </c>
      <c s="45" r="I14"/>
      <c s="52" r="J14"/>
    </row>
    <row r="15">
      <c t="s" s="6" r="A15">
        <v>66</v>
      </c>
      <c s="83" r="B15"/>
      <c s="19" r="C15"/>
      <c s="68" r="D15"/>
      <c s="19" r="E15"/>
      <c s="68" r="F15"/>
      <c s="19" r="G15"/>
      <c s="68" r="H15"/>
      <c s="19" r="I15"/>
      <c s="68" r="J15"/>
    </row>
    <row r="16">
      <c s="81" r="A16"/>
      <c s="81" r="B16"/>
      <c s="81" r="C16"/>
      <c s="81" r="D16"/>
      <c s="81" r="E16"/>
      <c s="81" r="F16"/>
      <c s="81" r="G16"/>
      <c s="81" r="H16"/>
      <c s="81" r="I16"/>
      <c s="81" r="J16"/>
    </row>
    <row r="17">
      <c s="30" r="A17">
        <f>A9+2</f>
        <v>41614</v>
      </c>
      <c s="43" r="C17"/>
      <c s="43" r="D17"/>
      <c s="43" r="E17"/>
      <c s="43" r="F17"/>
      <c s="43" r="G17"/>
      <c s="43" r="H17"/>
      <c s="43" r="I17"/>
      <c s="43" r="J17"/>
    </row>
    <row r="18">
      <c s="79" r="A18"/>
      <c s="36" r="B18"/>
      <c t="s" s="22" r="C18">
        <v>37</v>
      </c>
      <c s="11" r="D18"/>
      <c t="s" s="22" r="E18">
        <v>38</v>
      </c>
      <c s="11" r="F18"/>
      <c t="s" s="22" r="G18">
        <v>39</v>
      </c>
      <c s="11" r="H18"/>
      <c t="s" s="22" r="I18">
        <v>40</v>
      </c>
      <c s="11" r="J18"/>
    </row>
    <row r="19">
      <c t="s" s="60" r="A19">
        <v>25</v>
      </c>
      <c t="s" s="60" r="B19">
        <v>41</v>
      </c>
      <c s="18" r="C19">
        <f>IF((Inputs!B9="kg"),(MROUND(((Inputs!B13*0.85)+2.5),2.5)+2.5),(MROUND(((Inputs!B13*0.85)+5),5)+5))</f>
        <v>480</v>
      </c>
      <c t="s" s="47" r="D19">
        <v>63</v>
      </c>
      <c s="62" r="E19"/>
      <c s="37" r="F19"/>
      <c s="62" r="G19"/>
      <c s="37" r="H19"/>
      <c s="62" r="I19"/>
      <c s="37" r="J19"/>
    </row>
    <row r="20">
      <c t="s" s="61" r="A20">
        <v>55</v>
      </c>
      <c t="s" s="61" r="B20">
        <v>41</v>
      </c>
      <c s="74" r="C20"/>
      <c t="s" s="58" r="D20">
        <v>46</v>
      </c>
      <c s="45" r="E20"/>
      <c s="52" r="F20"/>
      <c s="45" r="G20"/>
      <c s="52" r="H20"/>
      <c s="45" r="I20"/>
      <c s="52" r="J20"/>
    </row>
    <row r="21">
      <c t="s" s="6" r="A21">
        <v>65</v>
      </c>
      <c s="83" r="B21"/>
      <c s="19" r="C21"/>
      <c s="68" r="D21"/>
      <c s="19" r="E21"/>
      <c s="68" r="F21"/>
      <c s="19" r="G21"/>
      <c s="68" r="H21"/>
      <c s="19" r="I21"/>
      <c s="68" r="J21"/>
    </row>
    <row r="22">
      <c s="81" r="A22"/>
      <c s="81" r="B22"/>
      <c s="81" r="C22"/>
      <c s="81" r="D22"/>
      <c s="81" r="E22"/>
      <c s="81" r="F22"/>
      <c s="81" r="G22"/>
      <c s="81" r="H22"/>
      <c s="81" r="I22"/>
      <c s="81" r="J22"/>
    </row>
    <row r="23">
      <c s="30" r="A23">
        <f>A9+3</f>
        <v>41615</v>
      </c>
      <c s="48" r="B23"/>
      <c s="82" r="C23"/>
      <c s="82" r="D23"/>
      <c s="82" r="E23"/>
      <c s="82" r="F23"/>
      <c s="82" r="G23"/>
      <c s="82" r="H23"/>
      <c s="82" r="I23"/>
      <c s="82" r="J23"/>
    </row>
    <row r="24">
      <c s="82" r="A24"/>
      <c s="36" r="B24"/>
      <c t="s" s="22" r="C24">
        <v>37</v>
      </c>
      <c s="11" r="D24"/>
      <c t="s" s="22" r="E24">
        <v>38</v>
      </c>
      <c s="11" r="F24"/>
      <c t="s" s="22" r="G24">
        <v>39</v>
      </c>
      <c s="11" r="H24"/>
      <c t="s" s="22" r="I24">
        <v>40</v>
      </c>
      <c s="11" r="J24"/>
    </row>
    <row r="25">
      <c t="s" s="60" r="A25">
        <v>24</v>
      </c>
      <c t="s" s="60" r="B25">
        <v>41</v>
      </c>
      <c s="18" r="C25">
        <f>IF((Inputs!B9="kg"),(C11+2.5),(C11+5))</f>
        <v>275</v>
      </c>
      <c t="s" s="47" r="D25">
        <v>63</v>
      </c>
      <c s="18" r="E25">
        <f>IF((Inputs!B9="kg"),(E11+2.5),(E11+5))</f>
        <v>275</v>
      </c>
      <c t="s" s="47" r="F25">
        <v>63</v>
      </c>
      <c s="18" r="G25">
        <f>IF((Inputs!B9="kg"),(G11+2.5),(G11+5))</f>
        <v>275</v>
      </c>
      <c t="s" s="47" r="H25">
        <v>63</v>
      </c>
      <c s="62" r="I25"/>
      <c s="37" r="J25"/>
    </row>
    <row r="26">
      <c t="str" s="61" r="A26">
        <f>Inputs!B17</f>
        <v>Dumbbell Row</v>
      </c>
      <c t="s" s="61" r="B26">
        <v>41</v>
      </c>
      <c s="74" r="C26"/>
      <c t="s" s="58" r="D26">
        <v>42</v>
      </c>
      <c s="74" r="E26"/>
      <c t="s" s="58" r="F26">
        <v>42</v>
      </c>
      <c s="74" r="G26"/>
      <c t="s" s="58" r="H26">
        <v>42</v>
      </c>
      <c s="45" r="I26"/>
      <c s="52" r="J26"/>
    </row>
    <row r="27">
      <c t="str" s="61" r="A27">
        <f>Inputs!B18</f>
        <v>Standing Dumbbell OHP</v>
      </c>
      <c t="s" s="61" r="B27">
        <v>41</v>
      </c>
      <c s="74" r="C27"/>
      <c t="s" s="58" r="D27">
        <v>42</v>
      </c>
      <c s="74" r="E27"/>
      <c t="s" s="58" r="F27">
        <v>42</v>
      </c>
      <c s="74" r="G27"/>
      <c t="s" s="58" r="H27">
        <v>42</v>
      </c>
      <c s="45" r="I27"/>
      <c s="52" r="J27"/>
    </row>
    <row r="28">
      <c t="str" s="61" r="A28">
        <f>Inputs!B19</f>
        <v>Weighted Pull-up</v>
      </c>
      <c t="s" s="61" r="B28">
        <v>41</v>
      </c>
      <c s="74" r="C28"/>
      <c t="s" s="58" r="D28">
        <v>42</v>
      </c>
      <c s="74" r="E28"/>
      <c t="s" s="58" r="F28">
        <v>42</v>
      </c>
      <c s="74" r="G28"/>
      <c t="s" s="58" r="H28">
        <v>42</v>
      </c>
      <c s="45" r="I28"/>
      <c s="52" r="J28"/>
    </row>
    <row r="29">
      <c t="s" s="6" r="A29">
        <v>66</v>
      </c>
      <c s="83" r="B29"/>
      <c s="19" r="C29"/>
      <c s="68" r="D29"/>
      <c s="19" r="E29"/>
      <c s="68" r="F29"/>
      <c s="19" r="G29"/>
      <c s="68" r="H29"/>
      <c s="19" r="I29"/>
      <c s="68" r="J29"/>
    </row>
  </sheetData>
  <mergeCells count="1">
    <mergeCell ref="A1:J1"/>
  </mergeCell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0.43" defaultRowHeight="17.25"/>
  <cols>
    <col min="1" customWidth="1" max="1" style="48" width="29.29"/>
    <col min="2" customWidth="1" max="2" style="48" width="12.14"/>
    <col min="3" customWidth="1" max="10" style="48" width="6.43"/>
  </cols>
  <sheetData>
    <row customHeight="1" r="1" ht="24.75">
      <c t="s" s="56" r="A1">
        <v>67</v>
      </c>
      <c s="27" r="B1"/>
      <c s="27" r="C1"/>
      <c s="27" r="D1"/>
      <c s="27" r="E1"/>
      <c s="27" r="F1"/>
      <c s="27" r="G1"/>
      <c s="27" r="H1"/>
      <c s="27" r="I1"/>
      <c s="78" r="J1"/>
    </row>
    <row r="2">
      <c s="81" r="A2"/>
      <c s="81" r="B2"/>
      <c s="81" r="C2"/>
      <c s="81" r="D2"/>
      <c s="81" r="E2"/>
      <c s="81" r="F2"/>
      <c s="81" r="G2"/>
      <c s="81" r="H2"/>
      <c s="81" r="I2"/>
      <c s="81" r="J2"/>
    </row>
    <row r="3">
      <c s="30" r="A3">
        <f>Inputs!B6+21</f>
        <v>41617</v>
      </c>
      <c s="48" r="B3"/>
      <c s="82" r="C3"/>
      <c s="82" r="D3"/>
      <c s="82" r="E3"/>
      <c s="82" r="F3"/>
      <c s="82" r="G3"/>
      <c s="82" r="H3"/>
      <c s="82" r="I3"/>
      <c s="82" r="J3"/>
    </row>
    <row r="4">
      <c s="79" r="A4"/>
      <c s="36" r="B4"/>
      <c t="s" s="22" r="C4">
        <v>37</v>
      </c>
      <c s="11" r="D4"/>
      <c t="s" s="22" r="E4">
        <v>38</v>
      </c>
      <c s="11" r="F4"/>
      <c t="s" s="22" r="G4">
        <v>39</v>
      </c>
      <c s="11" r="H4"/>
      <c t="s" s="22" r="I4">
        <v>40</v>
      </c>
      <c s="11" r="J4"/>
    </row>
    <row r="5">
      <c t="s" s="60" r="A5">
        <v>25</v>
      </c>
      <c t="s" s="60" r="B5">
        <v>41</v>
      </c>
      <c s="18" r="C5">
        <f>IF((Inputs!B9="kg"),(MROUND((Inputs!B13*0.9),2.5)-2.5),(MROUND((Inputs!B13*0.9),5)-5))</f>
        <v>490</v>
      </c>
      <c t="s" s="47" r="D5">
        <v>68</v>
      </c>
      <c s="18" r="E5">
        <f>IF((Inputs!B9="kg"),MROUND((Inputs!B13*0.90),2.5),MROUND((Inputs!B13*0.90),5))</f>
        <v>495</v>
      </c>
      <c t="s" s="47" r="F5">
        <v>68</v>
      </c>
      <c s="9" r="G5">
        <f>IF((Inputs!B9="kg"),(MROUND((Inputs!B13*0.9),2.5)+2.5),(MROUND((Inputs!B13*0.9),5)+5))</f>
        <v>500</v>
      </c>
      <c t="s" s="75" r="H5">
        <v>68</v>
      </c>
      <c s="62" r="I5"/>
      <c s="37" r="J5"/>
    </row>
    <row r="6">
      <c t="s" s="61" r="A6">
        <v>55</v>
      </c>
      <c t="s" s="61" r="B6">
        <v>41</v>
      </c>
      <c s="74" r="C6"/>
      <c t="s" s="58" r="D6">
        <v>42</v>
      </c>
      <c s="74" r="E6"/>
      <c t="s" s="58" r="F6">
        <v>42</v>
      </c>
      <c s="45" r="G6"/>
      <c s="52" r="H6"/>
      <c s="45" r="I6"/>
      <c s="52" r="J6"/>
    </row>
    <row r="7">
      <c t="s" s="61" r="A7">
        <v>43</v>
      </c>
      <c t="s" s="61" r="B7">
        <v>41</v>
      </c>
      <c s="74" r="C7"/>
      <c s="58" r="D7"/>
      <c s="74" r="E7"/>
      <c s="58" r="F7"/>
      <c s="74" r="G7"/>
      <c s="58" r="H7"/>
      <c s="45" r="I7"/>
      <c s="52" r="J7"/>
    </row>
    <row r="8">
      <c t="s" s="6" r="A8">
        <v>44</v>
      </c>
      <c t="s" s="6" r="B8">
        <v>41</v>
      </c>
      <c s="25" r="C8"/>
      <c s="57" r="D8"/>
      <c s="25" r="E8"/>
      <c s="57" r="F8"/>
      <c s="25" r="G8"/>
      <c s="57" r="H8"/>
      <c s="19" r="I8"/>
      <c s="68" r="J8"/>
    </row>
    <row r="9">
      <c s="81" r="A9"/>
      <c s="81" r="B9"/>
      <c s="81" r="C9"/>
      <c s="81" r="D9"/>
      <c s="81" r="E9"/>
      <c s="81" r="F9"/>
      <c s="81" r="G9"/>
      <c s="81" r="H9"/>
      <c s="81" r="I9"/>
      <c s="81" r="J9"/>
    </row>
    <row r="10">
      <c s="30" r="A10">
        <f>A3+1</f>
        <v>41618</v>
      </c>
      <c s="48" r="B10"/>
      <c s="82" r="C10"/>
      <c s="82" r="D10"/>
      <c s="82" r="E10"/>
      <c s="82" r="F10"/>
      <c s="82" r="G10"/>
      <c s="82" r="H10"/>
      <c s="82" r="I10"/>
      <c s="82" r="J10"/>
    </row>
    <row r="11">
      <c s="82" r="A11"/>
      <c s="36" r="B11"/>
      <c t="s" s="22" r="C11">
        <v>37</v>
      </c>
      <c s="11" r="D11"/>
      <c t="s" s="22" r="E11">
        <v>38</v>
      </c>
      <c s="11" r="F11"/>
      <c t="s" s="22" r="G11">
        <v>39</v>
      </c>
      <c s="11" r="H11"/>
      <c t="s" s="22" r="I11">
        <v>40</v>
      </c>
      <c s="11" r="J11"/>
    </row>
    <row r="12">
      <c t="s" s="60" r="A12">
        <v>24</v>
      </c>
      <c t="s" s="60" r="B12">
        <v>41</v>
      </c>
      <c s="18" r="C12">
        <f>IF((Inputs!B9="kg"),MROUND(((Inputs!B12*0.875)-5),2.5),MROUND(((Inputs!B12*0.875)-5),5))</f>
        <v>275</v>
      </c>
      <c t="s" s="47" r="D12">
        <v>68</v>
      </c>
      <c s="18" r="E12">
        <f>IF((Inputs!B9="kg"),MROUND(((Inputs!B12*0.9)-5),2.5),MROUND(((Inputs!B12*0.9)-5),5))</f>
        <v>285</v>
      </c>
      <c t="s" s="47" r="F12">
        <v>68</v>
      </c>
      <c s="18" r="G12">
        <f>IF((Inputs!B9="kg"),MROUND((Inputs!B12*0.9),2.5),MROUND((Inputs!B12*0.9),5))</f>
        <v>290</v>
      </c>
      <c t="s" s="47" r="H12">
        <v>68</v>
      </c>
      <c s="62" r="I12"/>
      <c s="37" r="J12"/>
    </row>
    <row r="13">
      <c t="str" s="61" r="A13">
        <f>Inputs!B17</f>
        <v>Dumbbell Row</v>
      </c>
      <c t="s" s="61" r="B13">
        <v>41</v>
      </c>
      <c s="74" r="C13"/>
      <c t="s" s="58" r="D13">
        <v>45</v>
      </c>
      <c s="74" r="E13"/>
      <c t="s" s="58" r="F13">
        <v>45</v>
      </c>
      <c s="74" r="G13"/>
      <c t="s" s="58" r="H13">
        <v>46</v>
      </c>
      <c s="74" r="I13"/>
      <c t="s" s="58" r="J13">
        <v>42</v>
      </c>
    </row>
    <row r="14">
      <c t="str" s="61" r="A14">
        <f>Inputs!B18</f>
        <v>Standing Dumbbell OHP</v>
      </c>
      <c t="s" s="61" r="B14">
        <v>41</v>
      </c>
      <c s="74" r="C14"/>
      <c t="s" s="58" r="D14">
        <v>47</v>
      </c>
      <c s="74" r="E14"/>
      <c t="s" s="58" r="F14">
        <v>47</v>
      </c>
      <c s="74" r="G14"/>
      <c t="s" s="58" r="H14">
        <v>45</v>
      </c>
      <c s="74" r="I14"/>
      <c t="s" s="58" r="J14">
        <v>46</v>
      </c>
    </row>
    <row r="15">
      <c t="str" s="61" r="A15">
        <f>Inputs!B19</f>
        <v>Weighted Pull-up</v>
      </c>
      <c t="s" s="61" r="B15">
        <v>41</v>
      </c>
      <c s="74" r="C15"/>
      <c t="s" s="58" r="D15">
        <v>47</v>
      </c>
      <c s="74" r="E15"/>
      <c t="s" s="58" r="F15">
        <v>47</v>
      </c>
      <c s="74" r="G15"/>
      <c t="s" s="58" r="H15">
        <v>45</v>
      </c>
      <c s="74" r="I15"/>
      <c t="s" s="58" r="J15">
        <v>46</v>
      </c>
    </row>
    <row r="16">
      <c t="s" s="61" r="A16">
        <v>43</v>
      </c>
      <c t="s" s="61" r="B16">
        <v>41</v>
      </c>
      <c s="74" r="C16"/>
      <c t="s" s="58" r="D16">
        <v>48</v>
      </c>
      <c s="74" r="E16"/>
      <c t="s" s="58" r="F16">
        <v>48</v>
      </c>
      <c s="74" r="G16"/>
      <c t="s" s="58" r="H16">
        <v>48</v>
      </c>
      <c s="74" r="I16"/>
      <c t="s" s="58" r="J16">
        <v>48</v>
      </c>
    </row>
    <row r="17">
      <c t="s" s="6" r="A17">
        <v>44</v>
      </c>
      <c t="s" s="6" r="B17">
        <v>41</v>
      </c>
      <c s="25" r="C17"/>
      <c t="s" s="57" r="D17">
        <v>48</v>
      </c>
      <c s="25" r="E17"/>
      <c t="s" s="57" r="F17">
        <v>48</v>
      </c>
      <c s="25" r="G17"/>
      <c t="s" s="57" r="H17">
        <v>48</v>
      </c>
      <c s="25" r="I17"/>
      <c t="s" s="57" r="J17">
        <v>48</v>
      </c>
    </row>
    <row r="18">
      <c s="81" r="A18"/>
      <c s="81" r="B18"/>
      <c s="81" r="C18"/>
      <c s="81" r="D18"/>
      <c s="81" r="E18"/>
      <c s="81" r="F18"/>
      <c s="81" r="G18"/>
      <c s="81" r="H18"/>
      <c s="81" r="I18"/>
      <c s="81" r="J18"/>
    </row>
    <row r="19">
      <c s="30" r="A19">
        <f>A10+2</f>
        <v>41620</v>
      </c>
      <c s="48" r="B19"/>
      <c s="82" r="C19"/>
      <c s="82" r="D19"/>
      <c s="82" r="E19"/>
      <c s="82" r="F19"/>
      <c s="82" r="G19"/>
      <c s="82" r="H19"/>
      <c s="82" r="I19"/>
      <c s="82" r="J19"/>
    </row>
    <row r="20">
      <c s="79" r="A20"/>
      <c s="36" r="B20"/>
      <c t="s" s="22" r="C20">
        <v>37</v>
      </c>
      <c s="11" r="D20"/>
      <c t="s" s="22" r="E20">
        <v>38</v>
      </c>
      <c s="11" r="F20"/>
      <c t="s" s="22" r="G20">
        <v>39</v>
      </c>
      <c s="11" r="H20"/>
      <c t="s" s="22" r="I20">
        <v>40</v>
      </c>
      <c s="11" r="J20"/>
    </row>
    <row r="21">
      <c t="s" s="60" r="A21">
        <v>25</v>
      </c>
      <c t="s" s="60" r="B21">
        <v>41</v>
      </c>
      <c s="18" r="C21">
        <f>IF((Inputs!B9="kg"),(MROUND((Inputs!B13*0.9),2.5)+2.5),(MROUND((Inputs!B13*0.9),5)+5))</f>
        <v>500</v>
      </c>
      <c t="s" s="47" r="D21">
        <v>68</v>
      </c>
      <c s="18" r="E21">
        <f>IF((Inputs!B9="kg"),MROUND((Inputs!B13*0.95),2.5),MROUND((Inputs!B13*0.95),5))</f>
        <v>525</v>
      </c>
      <c t="s" s="47" r="F21">
        <v>69</v>
      </c>
      <c s="62" r="G21"/>
      <c s="37" r="H21"/>
      <c s="62" r="I21"/>
      <c s="37" r="J21"/>
    </row>
    <row r="22">
      <c t="s" s="61" r="A22">
        <v>26</v>
      </c>
      <c t="s" s="61" r="B22">
        <v>41</v>
      </c>
      <c s="74" r="C22">
        <f>IF((Inputs!B9="kg"),(MROUND((Inputs!B14*0.9),2.5)+2.5),(MROUND((Inputs!B14*0.9),5)+5))</f>
        <v>545</v>
      </c>
      <c t="s" s="58" r="D22">
        <v>68</v>
      </c>
      <c s="74" r="E22">
        <f>IF((Inputs!B9="kg"),MROUND((Inputs!B14*0.95),2.5),MROUND((Inputs!B14*0.95),5))</f>
        <v>570</v>
      </c>
      <c t="s" s="58" r="F22">
        <v>69</v>
      </c>
      <c s="45" r="G22"/>
      <c s="52" r="H22"/>
      <c s="45" r="I22"/>
      <c s="52" r="J22"/>
    </row>
    <row r="23">
      <c t="s" s="61" r="A23">
        <v>43</v>
      </c>
      <c t="s" s="61" r="B23">
        <v>41</v>
      </c>
      <c s="74" r="C23"/>
      <c s="58" r="D23"/>
      <c s="74" r="E23"/>
      <c s="58" r="F23"/>
      <c s="74" r="G23"/>
      <c s="58" r="H23"/>
      <c s="45" r="I23"/>
      <c s="52" r="J23"/>
    </row>
    <row r="24">
      <c t="s" s="6" r="A24">
        <v>44</v>
      </c>
      <c t="s" s="6" r="B24">
        <v>41</v>
      </c>
      <c s="25" r="C24"/>
      <c s="57" r="D24"/>
      <c s="25" r="E24"/>
      <c s="57" r="F24"/>
      <c s="25" r="G24"/>
      <c s="57" r="H24"/>
      <c s="19" r="I24"/>
      <c s="68" r="J24"/>
    </row>
    <row r="25">
      <c s="81" r="A25"/>
      <c s="81" r="B25"/>
      <c s="81" r="C25"/>
      <c s="81" r="D25"/>
      <c s="81" r="E25"/>
      <c s="81" r="F25"/>
      <c s="81" r="G25"/>
      <c s="81" r="H25"/>
      <c s="81" r="I25"/>
      <c s="81" r="J25"/>
    </row>
    <row r="26">
      <c s="30" r="A26">
        <f>A19+1</f>
        <v>41621</v>
      </c>
      <c s="48" r="B26"/>
      <c s="82" r="C26"/>
      <c s="82" r="D26"/>
      <c s="82" r="E26"/>
      <c s="82" r="F26"/>
      <c s="82" r="G26"/>
      <c s="82" r="H26"/>
      <c s="82" r="I26"/>
      <c s="82" r="J26"/>
    </row>
    <row r="27">
      <c s="82" r="A27"/>
      <c s="36" r="B27"/>
      <c t="s" s="22" r="C27">
        <v>37</v>
      </c>
      <c s="11" r="D27"/>
      <c t="s" s="22" r="E27">
        <v>38</v>
      </c>
      <c s="11" r="F27"/>
      <c t="s" s="22" r="G27">
        <v>39</v>
      </c>
      <c s="11" r="H27"/>
      <c t="s" s="22" r="I27">
        <v>40</v>
      </c>
      <c s="11" r="J27"/>
    </row>
    <row r="28">
      <c t="s" s="60" r="A28">
        <v>24</v>
      </c>
      <c t="s" s="60" r="B28">
        <v>41</v>
      </c>
      <c s="18" r="C28">
        <f>IF((Inputs!B9="kg"),MROUND((Inputs!B12*0.875),2.5),MROUND((Inputs!B12*0.875),5))</f>
        <v>280</v>
      </c>
      <c t="s" s="47" r="D28">
        <v>68</v>
      </c>
      <c s="18" r="E28">
        <f>IF((Inputs!B9="kg"),MROUND((Inputs!B12*0.9),2.5),MROUND((Inputs!B12*0.9),5))</f>
        <v>290</v>
      </c>
      <c t="s" s="47" r="F28">
        <v>70</v>
      </c>
      <c s="18" r="G28">
        <f>IF((Inputs!B9="kg"),MROUND((Inputs!B12*0.95),2.5),MROUND((Inputs!B12*0.95),5))</f>
        <v>305</v>
      </c>
      <c t="s" s="47" r="H28">
        <v>69</v>
      </c>
      <c s="62" r="I28"/>
      <c s="37" r="J28"/>
    </row>
    <row r="29">
      <c t="str" s="61" r="A29">
        <f>Inputs!B17</f>
        <v>Dumbbell Row</v>
      </c>
      <c t="s" s="61" r="B29">
        <v>41</v>
      </c>
      <c s="74" r="C29"/>
      <c t="s" s="58" r="D29">
        <v>45</v>
      </c>
      <c s="74" r="E29"/>
      <c t="s" s="58" r="F29">
        <v>45</v>
      </c>
      <c s="74" r="G29"/>
      <c t="s" s="58" r="H29">
        <v>46</v>
      </c>
      <c s="74" r="I29"/>
      <c t="s" s="58" r="J29">
        <v>42</v>
      </c>
    </row>
    <row r="30">
      <c t="str" s="61" r="A30">
        <f>Inputs!B18</f>
        <v>Standing Dumbbell OHP</v>
      </c>
      <c t="s" s="61" r="B30">
        <v>41</v>
      </c>
      <c s="74" r="C30"/>
      <c t="s" s="58" r="D30">
        <v>47</v>
      </c>
      <c s="74" r="E30"/>
      <c t="s" s="58" r="F30">
        <v>47</v>
      </c>
      <c s="74" r="G30"/>
      <c t="s" s="58" r="H30">
        <v>45</v>
      </c>
      <c s="74" r="I30"/>
      <c t="s" s="58" r="J30">
        <v>46</v>
      </c>
    </row>
    <row r="31">
      <c t="str" s="61" r="A31">
        <f>Inputs!B19</f>
        <v>Weighted Pull-up</v>
      </c>
      <c t="s" s="61" r="B31">
        <v>41</v>
      </c>
      <c s="74" r="C31"/>
      <c t="s" s="58" r="D31">
        <v>47</v>
      </c>
      <c s="74" r="E31"/>
      <c t="s" s="58" r="F31">
        <v>47</v>
      </c>
      <c s="74" r="G31"/>
      <c t="s" s="58" r="H31">
        <v>45</v>
      </c>
      <c s="74" r="I31"/>
      <c t="s" s="58" r="J31">
        <v>46</v>
      </c>
    </row>
    <row r="32">
      <c t="s" s="61" r="A32">
        <v>43</v>
      </c>
      <c t="s" s="61" r="B32">
        <v>41</v>
      </c>
      <c s="74" r="C32"/>
      <c t="s" s="58" r="D32">
        <v>48</v>
      </c>
      <c s="74" r="E32"/>
      <c t="s" s="58" r="F32">
        <v>48</v>
      </c>
      <c s="74" r="G32"/>
      <c t="s" s="58" r="H32">
        <v>48</v>
      </c>
      <c s="45" r="I32"/>
      <c t="s" s="52" r="J32">
        <v>48</v>
      </c>
    </row>
    <row r="33">
      <c t="s" s="6" r="A33">
        <v>44</v>
      </c>
      <c t="s" s="6" r="B33">
        <v>41</v>
      </c>
      <c s="25" r="C33"/>
      <c t="s" s="57" r="D33">
        <v>48</v>
      </c>
      <c s="25" r="E33"/>
      <c t="s" s="57" r="F33">
        <v>48</v>
      </c>
      <c s="25" r="G33"/>
      <c t="s" s="57" r="H33">
        <v>48</v>
      </c>
      <c s="19" r="I33"/>
      <c t="s" s="68" r="J33">
        <v>48</v>
      </c>
    </row>
  </sheetData>
  <mergeCells count="1">
    <mergeCell ref="A1:J1"/>
  </mergeCell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0.43" defaultRowHeight="17.25"/>
  <cols>
    <col min="1" customWidth="1" max="1" style="48" width="29.29"/>
    <col min="2" customWidth="1" max="2" style="48" width="12.14"/>
    <col min="3" customWidth="1" max="10" style="48" width="6.43"/>
  </cols>
  <sheetData>
    <row customHeight="1" r="1" ht="24.75">
      <c t="s" s="56" r="A1">
        <v>71</v>
      </c>
      <c s="27" r="B1"/>
      <c s="27" r="C1"/>
      <c s="27" r="D1"/>
      <c s="27" r="E1"/>
      <c s="27" r="F1"/>
      <c s="27" r="G1"/>
      <c s="27" r="H1"/>
      <c s="27" r="I1"/>
      <c s="78" r="J1"/>
    </row>
    <row r="2">
      <c s="81" r="A2"/>
      <c s="81" r="B2"/>
      <c s="81" r="C2"/>
      <c s="81" r="D2"/>
      <c s="81" r="E2"/>
      <c s="81" r="F2"/>
      <c s="81" r="G2"/>
      <c s="81" r="H2"/>
      <c s="81" r="I2"/>
      <c s="81" r="J2"/>
    </row>
    <row r="3">
      <c s="30" r="A3">
        <f>Inputs!B6+28</f>
        <v>41624</v>
      </c>
      <c s="48" r="B3"/>
      <c s="82" r="C3"/>
      <c s="82" r="D3"/>
      <c s="82" r="E3"/>
      <c s="82" r="F3"/>
      <c s="82" r="G3"/>
      <c s="82" r="H3"/>
      <c s="82" r="I3"/>
      <c s="82" r="J3"/>
    </row>
    <row r="4">
      <c s="79" r="A4"/>
      <c s="36" r="B4"/>
      <c t="s" s="22" r="C4">
        <v>37</v>
      </c>
      <c s="11" r="D4"/>
      <c t="s" s="22" r="E4">
        <v>38</v>
      </c>
      <c s="11" r="F4"/>
      <c t="s" s="22" r="G4">
        <v>39</v>
      </c>
      <c s="11" r="H4"/>
      <c t="s" s="22" r="I4">
        <v>40</v>
      </c>
      <c s="11" r="J4"/>
    </row>
    <row r="5">
      <c t="s" s="60" r="A5">
        <v>25</v>
      </c>
      <c t="s" s="60" r="B5">
        <v>41</v>
      </c>
      <c s="18" r="C5">
        <f>IF((Inputs!B9="kg"),MROUND((Inputs!B13*0.975),2.5),MROUND((Inputs!B13*0.975),5))</f>
        <v>535</v>
      </c>
      <c t="s" s="47" r="D5">
        <v>72</v>
      </c>
      <c s="62" r="E5"/>
      <c s="37" r="F5"/>
      <c s="62" r="G5"/>
      <c s="37" r="H5"/>
      <c s="62" r="I5"/>
      <c s="37" r="J5"/>
    </row>
    <row r="6">
      <c t="s" s="61" r="A6">
        <v>26</v>
      </c>
      <c t="s" s="61" r="B6">
        <v>41</v>
      </c>
      <c s="74" r="C6">
        <f>IF((Inputs!B9="kg"),MROUND((Inputs!B14*0.675),2.5),MROUND((Inputs!B14*0.675),5))</f>
        <v>405</v>
      </c>
      <c t="s" s="58" r="D6">
        <v>73</v>
      </c>
      <c s="74" r="E6">
        <f>IF((Inputs!B9="kg"),MROUND((Inputs!B14*0.7),2.5),MROUND((Inputs!B14*0.7),5))</f>
        <v>420</v>
      </c>
      <c t="s" s="58" r="F6">
        <v>73</v>
      </c>
      <c s="74" r="G6">
        <f>IF((Inputs!B9="kg"),MROUND((Inputs!B14*0.725),2.5),MROUND((Inputs!B14*0.725),5))</f>
        <v>435</v>
      </c>
      <c t="s" s="58" r="H6">
        <v>74</v>
      </c>
      <c s="45" r="I6"/>
      <c s="52" r="J6"/>
    </row>
    <row r="7">
      <c t="s" s="61" r="A7">
        <v>75</v>
      </c>
      <c t="s" s="61" r="B7">
        <v>41</v>
      </c>
      <c s="74" r="C7"/>
      <c s="58" r="D7"/>
      <c s="74" r="E7"/>
      <c s="58" r="F7"/>
      <c s="74" r="G7"/>
      <c s="58" r="H7"/>
      <c s="45" r="I7"/>
      <c s="52" r="J7"/>
    </row>
    <row r="8">
      <c t="s" s="6" r="A8">
        <v>75</v>
      </c>
      <c t="s" s="6" r="B8">
        <v>41</v>
      </c>
      <c s="25" r="C8"/>
      <c s="57" r="D8"/>
      <c s="25" r="E8"/>
      <c s="57" r="F8"/>
      <c s="25" r="G8"/>
      <c s="57" r="H8"/>
      <c s="19" r="I8"/>
      <c s="68" r="J8"/>
    </row>
    <row r="9">
      <c s="81" r="A9"/>
      <c s="81" r="B9"/>
      <c s="81" r="C9"/>
      <c s="81" r="D9"/>
      <c s="81" r="E9"/>
      <c s="81" r="F9"/>
      <c s="81" r="G9"/>
      <c s="81" r="H9"/>
      <c s="81" r="I9"/>
      <c s="81" r="J9"/>
    </row>
    <row r="10">
      <c s="30" r="A10">
        <f>A3+2</f>
        <v>41626</v>
      </c>
      <c s="48" r="B10"/>
      <c s="82" r="C10"/>
      <c s="82" r="D10"/>
      <c s="82" r="E10"/>
      <c s="82" r="F10"/>
      <c s="82" r="G10"/>
      <c s="82" r="H10"/>
      <c s="82" r="I10"/>
      <c s="82" r="J10"/>
    </row>
    <row r="11">
      <c s="82" r="A11"/>
      <c s="36" r="B11"/>
      <c t="s" s="22" r="C11">
        <v>37</v>
      </c>
      <c s="11" r="D11"/>
      <c t="s" s="22" r="E11">
        <v>38</v>
      </c>
      <c s="11" r="F11"/>
      <c t="s" s="22" r="G11">
        <v>39</v>
      </c>
      <c s="11" r="H11"/>
      <c t="s" s="22" r="I11">
        <v>40</v>
      </c>
      <c s="11" r="J11"/>
    </row>
    <row r="12">
      <c t="s" s="60" r="A12">
        <v>24</v>
      </c>
      <c t="s" s="60" r="B12">
        <v>41</v>
      </c>
      <c s="18" r="C12">
        <f>IF((Inputs!B9="kg"),MROUND((Inputs!B12*0.975),2.5),MROUND((Inputs!B12*0.975),5))</f>
        <v>310</v>
      </c>
      <c t="s" s="47" r="D12">
        <v>72</v>
      </c>
      <c s="62" r="E12"/>
      <c s="37" r="F12"/>
      <c s="4" r="G12"/>
      <c s="3" r="H12"/>
      <c s="62" r="I12"/>
      <c s="37" r="J12"/>
    </row>
    <row r="13">
      <c t="str" s="61" r="A13">
        <f>Inputs!B17</f>
        <v>Dumbbell Row</v>
      </c>
      <c t="s" s="61" r="B13">
        <v>41</v>
      </c>
      <c s="74" r="C13"/>
      <c t="s" s="58" r="D13">
        <v>46</v>
      </c>
      <c s="74" r="E13"/>
      <c t="s" s="58" r="F13">
        <v>42</v>
      </c>
      <c s="74" r="G13"/>
      <c t="s" s="58" r="H13">
        <v>42</v>
      </c>
      <c s="45" r="I13"/>
      <c s="52" r="J13"/>
    </row>
    <row r="14">
      <c t="str" s="61" r="A14">
        <f>Inputs!B18</f>
        <v>Standing Dumbbell OHP</v>
      </c>
      <c t="s" s="61" r="B14">
        <v>41</v>
      </c>
      <c s="74" r="C14"/>
      <c t="s" s="58" r="D14">
        <v>46</v>
      </c>
      <c s="74" r="E14"/>
      <c t="s" s="58" r="F14">
        <v>42</v>
      </c>
      <c s="74" r="G14"/>
      <c t="s" s="58" r="H14">
        <v>42</v>
      </c>
      <c s="45" r="I14"/>
      <c s="52" r="J14"/>
    </row>
    <row r="15">
      <c t="str" s="61" r="A15">
        <f>Inputs!B19</f>
        <v>Weighted Pull-up</v>
      </c>
      <c t="s" s="61" r="B15">
        <v>41</v>
      </c>
      <c s="74" r="C15"/>
      <c t="s" s="58" r="D15">
        <v>46</v>
      </c>
      <c s="74" r="E15"/>
      <c t="s" s="58" r="F15">
        <v>42</v>
      </c>
      <c s="74" r="G15"/>
      <c t="s" s="58" r="H15">
        <v>42</v>
      </c>
      <c s="45" r="I15"/>
      <c s="52" r="J15"/>
    </row>
    <row r="16">
      <c t="s" s="61" r="A16">
        <v>43</v>
      </c>
      <c t="s" s="61" r="B16">
        <v>41</v>
      </c>
      <c s="74" r="C16"/>
      <c t="s" s="58" r="D16">
        <v>48</v>
      </c>
      <c s="74" r="E16"/>
      <c t="s" s="58" r="F16">
        <v>48</v>
      </c>
      <c s="74" r="G16"/>
      <c t="s" s="58" r="H16">
        <v>48</v>
      </c>
      <c s="45" r="I16"/>
      <c s="52" r="J16"/>
    </row>
    <row r="17">
      <c t="s" s="6" r="A17">
        <v>44</v>
      </c>
      <c t="s" s="6" r="B17">
        <v>41</v>
      </c>
      <c s="25" r="C17"/>
      <c t="s" s="57" r="D17">
        <v>48</v>
      </c>
      <c s="25" r="E17"/>
      <c t="s" s="57" r="F17">
        <v>48</v>
      </c>
      <c s="25" r="G17"/>
      <c t="s" s="57" r="H17">
        <v>48</v>
      </c>
      <c s="19" r="I17"/>
      <c s="68" r="J17"/>
    </row>
    <row r="18">
      <c s="81" r="A18"/>
      <c s="81" r="B18"/>
      <c s="81" r="C18"/>
      <c s="81" r="D18"/>
      <c s="81" r="E18"/>
      <c s="81" r="F18"/>
      <c s="81" r="G18"/>
      <c s="81" r="H18"/>
      <c s="81" r="I18"/>
      <c s="81" r="J18"/>
    </row>
    <row r="19">
      <c s="30" r="A19">
        <f>A10+2</f>
        <v>41628</v>
      </c>
      <c s="48" r="B19"/>
      <c s="82" r="C19"/>
      <c s="82" r="D19"/>
      <c s="82" r="E19"/>
      <c s="82" r="F19"/>
      <c s="82" r="G19"/>
      <c s="82" r="H19"/>
      <c s="82" r="I19"/>
      <c s="82" r="J19"/>
    </row>
    <row r="20">
      <c s="79" r="A20"/>
      <c s="36" r="B20"/>
      <c t="s" s="22" r="C20">
        <v>37</v>
      </c>
      <c s="11" r="D20"/>
      <c t="s" s="22" r="E20">
        <v>38</v>
      </c>
      <c s="11" r="F20"/>
      <c t="s" s="22" r="G20">
        <v>39</v>
      </c>
      <c s="11" r="H20"/>
      <c t="s" s="22" r="I20">
        <v>40</v>
      </c>
      <c s="11" r="J20"/>
    </row>
    <row r="21">
      <c t="s" s="60" r="A21">
        <v>26</v>
      </c>
      <c t="s" s="60" r="B21">
        <v>41</v>
      </c>
      <c s="18" r="C21">
        <f>IF((Inputs!B9="kg"),MROUND((Inputs!B14*0.975),2.5),MROUND((Inputs!B14*0.975),5))</f>
        <v>585</v>
      </c>
      <c t="s" s="47" r="D21">
        <v>72</v>
      </c>
      <c s="62" r="E21"/>
      <c s="37" r="F21"/>
      <c s="62" r="G21"/>
      <c s="37" r="H21"/>
      <c s="62" r="I21"/>
      <c s="37" r="J21"/>
    </row>
    <row r="22">
      <c t="s" s="61" r="A22">
        <v>75</v>
      </c>
      <c t="s" s="61" r="B22">
        <v>41</v>
      </c>
      <c s="74" r="C22"/>
      <c s="58" r="D22"/>
      <c s="74" r="E22"/>
      <c s="58" r="F22"/>
      <c s="74" r="G22"/>
      <c s="58" r="H22"/>
      <c s="45" r="I22"/>
      <c s="52" r="J22"/>
    </row>
    <row r="23">
      <c t="s" s="6" r="A23">
        <v>75</v>
      </c>
      <c t="s" s="6" r="B23">
        <v>41</v>
      </c>
      <c s="25" r="C23"/>
      <c s="57" r="D23"/>
      <c s="25" r="E23"/>
      <c s="57" r="F23"/>
      <c s="25" r="G23"/>
      <c s="57" r="H23"/>
      <c s="19" r="I23"/>
      <c s="68" r="J23"/>
    </row>
  </sheetData>
  <mergeCells count="1">
    <mergeCell ref="A1:J1"/>
  </mergeCell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0.43" defaultRowHeight="17.25"/>
  <cols>
    <col min="1" customWidth="1" max="1" style="48" width="15.29"/>
    <col min="2" max="2" style="48" width="9.71"/>
    <col min="3" customWidth="1" max="3" style="48" width="11.86"/>
    <col min="4" customWidth="1" max="4" style="48" width="16.71"/>
    <col min="5" max="10" style="48" width="9.71"/>
  </cols>
  <sheetData>
    <row customHeight="1" r="1" ht="24.75">
      <c t="s" s="56" r="A1">
        <v>76</v>
      </c>
      <c s="27" r="B1"/>
      <c s="27" r="C1"/>
      <c s="27" r="D1"/>
      <c s="27" r="E1"/>
      <c s="27" r="F1"/>
      <c s="27" r="G1"/>
      <c s="27" r="H1"/>
      <c s="27" r="I1"/>
      <c s="78" r="J1"/>
    </row>
    <row r="2">
      <c t="s" s="81" r="A2">
        <v>77</v>
      </c>
      <c s="81" r="B2"/>
      <c s="81" r="C2"/>
      <c s="81" r="D2"/>
      <c s="81" r="E2"/>
      <c s="81" r="F2"/>
      <c s="81" r="G2"/>
      <c s="81" r="H2"/>
      <c s="81" r="I2"/>
      <c s="81" r="J2"/>
    </row>
    <row r="3">
      <c t="s" s="48" r="A3">
        <v>78</v>
      </c>
      <c s="48" r="B3"/>
      <c s="48" r="C3"/>
      <c s="48" r="D3"/>
      <c s="48" r="E3"/>
      <c s="48" r="F3"/>
      <c s="48" r="G3"/>
      <c s="48" r="H3"/>
      <c s="48" r="I3"/>
      <c s="48" r="J3"/>
    </row>
    <row r="4">
      <c t="s" s="48" r="A4">
        <v>79</v>
      </c>
      <c s="48" r="B4"/>
      <c s="48" r="C4"/>
      <c s="48" r="D4"/>
      <c s="48" r="E4"/>
      <c s="48" r="F4"/>
      <c s="48" r="G4"/>
      <c s="48" r="H4"/>
      <c s="48" r="I4"/>
      <c s="48" r="J4"/>
    </row>
    <row r="5">
      <c s="48" r="E5"/>
      <c s="48" r="F5"/>
      <c s="48" r="G5"/>
      <c s="48" r="H5"/>
      <c s="48" r="I5"/>
      <c s="48" r="J5"/>
    </row>
    <row r="6">
      <c t="s" s="48" r="A6">
        <v>80</v>
      </c>
      <c s="48" r="B6"/>
      <c s="48" r="C6"/>
      <c s="48" r="D6"/>
      <c s="48" r="E6"/>
      <c s="48" r="F6"/>
      <c s="48" r="G6"/>
      <c s="48" r="H6"/>
      <c s="48" r="I6"/>
      <c s="48" r="J6"/>
    </row>
    <row r="7">
      <c t="s" s="48" r="A7">
        <v>81</v>
      </c>
      <c s="48" r="B7"/>
      <c s="48" r="C7"/>
      <c s="48" r="D7"/>
      <c s="48" r="E7"/>
      <c s="48" r="F7"/>
      <c s="48" r="G7"/>
      <c s="48" r="H7"/>
      <c s="48" r="I7"/>
      <c s="48" r="J7"/>
    </row>
    <row r="8">
      <c s="10" r="E8"/>
      <c s="85" r="F8"/>
      <c s="48" r="G8"/>
      <c s="48" r="H8"/>
      <c s="48" r="I8"/>
      <c s="48" r="J8"/>
    </row>
    <row r="9">
      <c t="s" s="59" r="A9">
        <v>82</v>
      </c>
      <c s="59" r="B9"/>
      <c s="59" r="C9"/>
      <c s="59" r="D9"/>
      <c s="39" r="E9"/>
      <c s="64" r="F9"/>
      <c s="48" r="G9"/>
      <c s="48" r="H9"/>
      <c s="48" r="I9"/>
      <c s="48" r="J9"/>
    </row>
    <row r="10">
      <c s="54" r="A10"/>
      <c t="s" s="80" r="B10">
        <v>83</v>
      </c>
      <c t="s" s="54" r="C10">
        <v>84</v>
      </c>
      <c t="s" s="80" r="D10">
        <v>85</v>
      </c>
      <c s="29" r="E10"/>
      <c s="64" r="F10"/>
      <c s="48" r="G10"/>
      <c s="48" r="H10"/>
      <c s="48" r="I10"/>
      <c s="48" r="J10"/>
    </row>
    <row r="11">
      <c t="s" s="61" r="A11">
        <v>24</v>
      </c>
      <c s="74" r="B11">
        <f>Inputs!B12</f>
        <v>320</v>
      </c>
      <c s="26" r="C11">
        <v>350</v>
      </c>
      <c s="42" r="D11">
        <f>C11-B11</f>
        <v>30</v>
      </c>
      <c s="72" r="E11"/>
      <c s="48" r="F11"/>
      <c s="48" r="G11"/>
      <c s="48" r="H11"/>
      <c s="48" r="I11"/>
      <c s="48" r="J11"/>
    </row>
    <row r="12">
      <c t="s" s="61" r="A12">
        <v>25</v>
      </c>
      <c s="74" r="B12">
        <f>Inputs!B13</f>
        <v>550</v>
      </c>
      <c s="26" r="C12">
        <v>550</v>
      </c>
      <c s="42" r="D12">
        <f>C12-B12</f>
        <v>0</v>
      </c>
      <c s="1" r="E12"/>
      <c s="48" r="G12"/>
      <c s="48" r="H12"/>
      <c s="48" r="I12"/>
      <c s="48" r="J12"/>
    </row>
    <row r="13">
      <c t="s" s="6" r="A13">
        <v>26</v>
      </c>
      <c s="25" r="B13">
        <f>Inputs!B14</f>
        <v>600</v>
      </c>
      <c s="8" r="C13">
        <v>620</v>
      </c>
      <c s="42" r="D13">
        <f>C13-B13</f>
        <v>20</v>
      </c>
      <c s="85" r="E13"/>
      <c s="48" r="F13"/>
      <c s="48" r="G13"/>
      <c s="48" r="H13"/>
      <c s="48" r="I13"/>
      <c s="48" r="J13"/>
    </row>
    <row r="14">
      <c s="81" r="A14"/>
      <c s="81" r="B14"/>
      <c s="81" r="C14"/>
      <c s="21" r="D14"/>
      <c s="48" r="E14"/>
      <c s="48" r="F14"/>
      <c s="48" r="G14"/>
      <c s="48" r="H14"/>
      <c s="48" r="I14"/>
      <c s="48" r="J14"/>
    </row>
    <row r="15">
      <c s="48" r="A15"/>
      <c s="48" r="B15"/>
      <c s="48" r="C15"/>
      <c s="48" r="D15"/>
      <c s="48" r="E15"/>
      <c s="48" r="F15"/>
      <c s="48" r="G15"/>
      <c s="48" r="H15"/>
      <c s="48" r="I15"/>
      <c s="48" r="J15"/>
    </row>
    <row r="16">
      <c s="48" r="G16"/>
      <c s="48" r="H16"/>
      <c s="48" r="I16"/>
      <c s="48" r="J16"/>
    </row>
    <row r="17">
      <c s="48" r="G17"/>
      <c s="48" r="H17"/>
      <c s="48" r="I17"/>
      <c s="48" r="J17"/>
    </row>
    <row r="18">
      <c s="48" r="A18"/>
      <c s="48" r="B18"/>
      <c s="48" r="C18"/>
      <c s="48" r="D18"/>
      <c s="48" r="E18"/>
      <c s="48" r="F18"/>
      <c s="48" r="G18"/>
      <c s="48" r="H18"/>
      <c s="48" r="I18"/>
      <c s="48" r="J18"/>
    </row>
    <row r="19">
      <c s="48" r="A19"/>
      <c s="48" r="B19"/>
      <c s="48" r="C19"/>
      <c s="48" r="D19"/>
      <c s="48" r="E19"/>
      <c s="48" r="F19"/>
      <c s="48" r="G19"/>
      <c s="48" r="H19"/>
      <c s="48" r="I19"/>
      <c s="48" r="J19"/>
    </row>
  </sheetData>
  <mergeCells count="7">
    <mergeCell ref="A1:J1"/>
    <mergeCell ref="A2:G2"/>
    <mergeCell ref="A3:G3"/>
    <mergeCell ref="A4:F4"/>
    <mergeCell ref="A6:B6"/>
    <mergeCell ref="A7:G7"/>
    <mergeCell ref="A9:D9"/>
  </mergeCells>
</worksheet>
</file>